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nacre\Downloads\"/>
    </mc:Choice>
  </mc:AlternateContent>
  <bookViews>
    <workbookView xWindow="0" yWindow="60" windowWidth="5865" windowHeight="3450" tabRatio="739"/>
  </bookViews>
  <sheets>
    <sheet name="Business Questionnaire" sheetId="2" r:id="rId1"/>
    <sheet name="Critical Risk" sheetId="10" r:id="rId2"/>
    <sheet name="High Risk" sheetId="9" r:id="rId3"/>
    <sheet name="Medium Risk" sheetId="12" r:id="rId4"/>
    <sheet name="Low Risk" sheetId="6" r:id="rId5"/>
  </sheets>
  <externalReferences>
    <externalReference r:id="rId6"/>
  </externalReferences>
  <definedNames>
    <definedName name="Master">'[1]Formula Notes'!$D$6</definedName>
  </definedNames>
  <calcPr calcId="152511"/>
</workbook>
</file>

<file path=xl/calcChain.xml><?xml version="1.0" encoding="utf-8"?>
<calcChain xmlns="http://schemas.openxmlformats.org/spreadsheetml/2006/main">
  <c r="B26" i="12" l="1"/>
  <c r="B38" i="9"/>
  <c r="E51" i="2" l="1"/>
  <c r="P18" i="2"/>
  <c r="P19" i="2"/>
  <c r="P12" i="2" l="1"/>
  <c r="F12" i="2" s="1"/>
  <c r="V12" i="2" s="1"/>
  <c r="P11" i="2"/>
  <c r="F11" i="2" s="1"/>
  <c r="V11" i="2" s="1"/>
  <c r="K10" i="2"/>
  <c r="K20" i="2"/>
  <c r="K13" i="2"/>
  <c r="K11" i="2"/>
  <c r="K12" i="2"/>
  <c r="K23" i="2"/>
  <c r="K24" i="2"/>
  <c r="K30" i="2"/>
  <c r="W30" i="2" s="1"/>
  <c r="P24" i="2"/>
  <c r="F24" i="2"/>
  <c r="V24" i="2" s="1"/>
  <c r="B31" i="12"/>
  <c r="Z17" i="2"/>
  <c r="R17" i="2"/>
  <c r="Q17" i="2" s="1"/>
  <c r="P17" i="2" s="1"/>
  <c r="F17" i="2" s="1"/>
  <c r="V17" i="2" s="1"/>
  <c r="Z16" i="2"/>
  <c r="Q20" i="2"/>
  <c r="R20" i="2" s="1"/>
  <c r="P20" i="2" s="1"/>
  <c r="F20" i="2" s="1"/>
  <c r="V20" i="2" s="1"/>
  <c r="P10" i="2"/>
  <c r="F10" i="2" s="1"/>
  <c r="V10" i="2" s="1"/>
  <c r="Q15" i="2"/>
  <c r="P15" i="2" s="1"/>
  <c r="R15" i="2" s="1"/>
  <c r="F15" i="2" s="1"/>
  <c r="V15" i="2" s="1"/>
  <c r="Q30" i="2"/>
  <c r="P30" i="2" s="1"/>
  <c r="F30" i="2" s="1"/>
  <c r="V30" i="2" s="1"/>
  <c r="Q14" i="2"/>
  <c r="P14" i="2"/>
  <c r="F14" i="2" s="1"/>
  <c r="V14" i="2" s="1"/>
  <c r="F5" i="2"/>
  <c r="V5" i="2" s="1"/>
  <c r="F6" i="2"/>
  <c r="V6" i="2" s="1"/>
  <c r="F7" i="2"/>
  <c r="V7" i="2" s="1"/>
  <c r="F8" i="2"/>
  <c r="V8" i="2" s="1"/>
  <c r="F9" i="2"/>
  <c r="V9" i="2" s="1"/>
  <c r="Q13" i="2"/>
  <c r="P13" i="2" s="1"/>
  <c r="F13" i="2" s="1"/>
  <c r="V13" i="2" s="1"/>
  <c r="F18" i="2"/>
  <c r="V18" i="2" s="1"/>
  <c r="F19" i="2"/>
  <c r="V19" i="2" s="1"/>
  <c r="P21" i="2"/>
  <c r="F21" i="2" s="1"/>
  <c r="V21" i="2" s="1"/>
  <c r="Q22" i="2"/>
  <c r="P22" i="2"/>
  <c r="F22" i="2" s="1"/>
  <c r="V22" i="2" s="1"/>
  <c r="Q23" i="2"/>
  <c r="P23" i="2"/>
  <c r="F23" i="2" s="1"/>
  <c r="V23" i="2" s="1"/>
  <c r="F25" i="2"/>
  <c r="V25" i="2" s="1"/>
  <c r="F26" i="2"/>
  <c r="V26" i="2" s="1"/>
  <c r="Q27" i="2"/>
  <c r="P27" i="2" s="1"/>
  <c r="F27" i="2" s="1"/>
  <c r="V27" i="2" s="1"/>
  <c r="Q28" i="2"/>
  <c r="P28" i="2" s="1"/>
  <c r="F28" i="2" s="1"/>
  <c r="V28" i="2" s="1"/>
  <c r="Q29" i="2"/>
  <c r="P29" i="2" s="1"/>
  <c r="F29" i="2" s="1"/>
  <c r="V29" i="2" s="1"/>
  <c r="F31" i="2"/>
  <c r="V31" i="2" s="1"/>
  <c r="D32" i="2"/>
  <c r="I10" i="2"/>
  <c r="I20" i="2"/>
  <c r="I14" i="2"/>
  <c r="I15" i="2"/>
  <c r="I16" i="2"/>
  <c r="I17" i="2"/>
  <c r="J26" i="2"/>
  <c r="I18" i="2"/>
  <c r="I19" i="2"/>
  <c r="I21" i="2"/>
  <c r="I22" i="2"/>
  <c r="I23" i="2"/>
  <c r="I25" i="2"/>
  <c r="I26" i="2"/>
  <c r="I27" i="2"/>
  <c r="I28" i="2"/>
  <c r="I29" i="2"/>
  <c r="I30" i="2"/>
  <c r="I31" i="2"/>
  <c r="B46" i="6"/>
  <c r="B4" i="6"/>
  <c r="B5" i="10"/>
  <c r="B43" i="9"/>
  <c r="D39" i="2"/>
  <c r="K4" i="2" l="1"/>
  <c r="D37" i="2" s="1"/>
  <c r="E49" i="2"/>
  <c r="I4" i="2"/>
  <c r="R16" i="2"/>
  <c r="Q16" i="2" s="1"/>
  <c r="P16" i="2" s="1"/>
  <c r="F16" i="2" s="1"/>
  <c r="V16" i="2" s="1"/>
  <c r="V32" i="2" s="1"/>
  <c r="J4" i="2"/>
  <c r="P38" i="2" s="1"/>
  <c r="B42" i="6" l="1"/>
  <c r="B23" i="9"/>
  <c r="B11" i="12"/>
  <c r="B10" i="12"/>
  <c r="B13" i="12"/>
  <c r="B21" i="9"/>
  <c r="B39" i="6"/>
  <c r="B41" i="6"/>
  <c r="B20" i="9"/>
  <c r="B48" i="6"/>
  <c r="D38" i="2"/>
  <c r="E33" i="2"/>
  <c r="D33" i="2"/>
</calcChain>
</file>

<file path=xl/sharedStrings.xml><?xml version="1.0" encoding="utf-8"?>
<sst xmlns="http://schemas.openxmlformats.org/spreadsheetml/2006/main" count="208" uniqueCount="158">
  <si>
    <t>Questions</t>
  </si>
  <si>
    <t>No</t>
  </si>
  <si>
    <t>Response</t>
  </si>
  <si>
    <t>Yes</t>
  </si>
  <si>
    <t>High</t>
  </si>
  <si>
    <t>Medium</t>
  </si>
  <si>
    <t>Low</t>
  </si>
  <si>
    <t>Pan HPE/Mission Critical</t>
  </si>
  <si>
    <t>Critical</t>
  </si>
  <si>
    <t>Not Critical</t>
  </si>
  <si>
    <t>Healthcare</t>
  </si>
  <si>
    <t>eCommerce</t>
  </si>
  <si>
    <t>Initial Value</t>
  </si>
  <si>
    <t>Events Management</t>
  </si>
  <si>
    <t>Financial / Banking</t>
  </si>
  <si>
    <t># Findings for Remediation Plan</t>
  </si>
  <si>
    <t>Remediation Plan / Business Action is Required</t>
  </si>
  <si>
    <t>Less than 500</t>
  </si>
  <si>
    <t>Final Score</t>
  </si>
  <si>
    <t>More than 500</t>
  </si>
  <si>
    <t>Is the supplier providing a cloud, SaaS, XaaS, ASP service or other offering that is hosted outside HPE premises?</t>
  </si>
  <si>
    <t>CE Cyber Security Comments</t>
  </si>
  <si>
    <t>Green = 0-8</t>
  </si>
  <si>
    <t>Yellow = 9-15</t>
  </si>
  <si>
    <t>Red = 16 or higher</t>
  </si>
  <si>
    <t>What is the supplier's primary industry (relative to the HPE service)?</t>
  </si>
  <si>
    <t>Provide the supplier's legal name, parent company (if any), and corporate website URL.</t>
  </si>
  <si>
    <t>SkyHigh score:</t>
  </si>
  <si>
    <t>N/A</t>
  </si>
  <si>
    <t>All internally-developed applications must pass a Product Security review before going live.</t>
  </si>
  <si>
    <t>Critical = 25 or higher</t>
  </si>
  <si>
    <t>Describe, in detail, the service the supplier will provide to HPE, including: What data is exchanged between HPE and the supplier? How is the data collected and/or sent to the supplier? Will the supplier store the data on HPE’s behalf?</t>
  </si>
  <si>
    <t>Would HPE organizational operations, organizational assets, or individuals experience a severe adverse effect if the service were interrupted? (If the data was lost or tampered with, or if service was unavailable, etc.)</t>
  </si>
  <si>
    <t>If HPE employees are required to log in to the supplier's website to access the service, provide the URL of that login page.</t>
  </si>
  <si>
    <t>Are you aware of HPE having already performed a security evaluation on this supplier within the last 12 months? For example, for PCI or HIPAA?</t>
  </si>
  <si>
    <t>Other Industry</t>
  </si>
  <si>
    <r>
      <t xml:space="preserve">Does the service collect or process HPE Human Resource (HR)-related data?
</t>
    </r>
    <r>
      <rPr>
        <i/>
        <sz val="12"/>
        <color theme="1"/>
        <rFont val="Calibri"/>
        <family val="2"/>
        <scheme val="minor"/>
      </rPr>
      <t xml:space="preserve">This includes: HR database administration; background screening; payroll, benefit, pension plan administration; Visa &amp; immigration administration; staffing and recruitment services (other than agencies who provide contractors).
</t>
    </r>
  </si>
  <si>
    <r>
      <t xml:space="preserve">If you selected </t>
    </r>
    <r>
      <rPr>
        <b/>
        <i/>
        <sz val="12"/>
        <rFont val="Calibri"/>
        <family val="2"/>
        <scheme val="minor"/>
      </rPr>
      <t>“Yes,”</t>
    </r>
    <r>
      <rPr>
        <i/>
        <sz val="12"/>
        <rFont val="Calibri"/>
        <family val="2"/>
        <scheme val="minor"/>
      </rPr>
      <t xml:space="preserve"> contact the Privacy team at hpeprivacy@hpe.com for possible additional requirements.</t>
    </r>
  </si>
  <si>
    <r>
      <rPr>
        <b/>
        <i/>
        <sz val="12"/>
        <color theme="1"/>
        <rFont val="Calibri"/>
        <family val="2"/>
        <scheme val="minor"/>
      </rPr>
      <t>Example:</t>
    </r>
    <r>
      <rPr>
        <i/>
        <sz val="12"/>
        <color theme="1"/>
        <rFont val="Calibri"/>
        <family val="2"/>
        <scheme val="minor"/>
      </rPr>
      <t xml:space="preserve"> Company A Inc., Parent A, https://www.companyA.com</t>
    </r>
  </si>
  <si>
    <r>
      <rPr>
        <b/>
        <i/>
        <sz val="12"/>
        <color theme="1"/>
        <rFont val="Calibri"/>
        <family val="2"/>
        <scheme val="minor"/>
      </rPr>
      <t>Example:</t>
    </r>
    <r>
      <rPr>
        <i/>
        <sz val="12"/>
        <color theme="1"/>
        <rFont val="Calibri"/>
        <family val="2"/>
        <scheme val="minor"/>
      </rPr>
      <t xml:space="preserve"> https://login.companyA.com/login</t>
    </r>
  </si>
  <si>
    <r>
      <rPr>
        <b/>
        <i/>
        <sz val="12"/>
        <color theme="1"/>
        <rFont val="Calibri"/>
        <family val="2"/>
        <scheme val="minor"/>
      </rPr>
      <t>Example:</t>
    </r>
    <r>
      <rPr>
        <i/>
        <sz val="12"/>
        <color theme="1"/>
        <rFont val="Calibri"/>
        <family val="2"/>
        <scheme val="minor"/>
      </rPr>
      <t xml:space="preserve"> Company A provides registration services for HPE customers to HPE-hosted conferences such as HPE Connect. The supplier gathers HPE customer data (Name, email, phone, mailing address) via their website and sends HPE a daily report of registration information via email. No Payment Card or sensitive customer information provided. There is no encryption on the emails Company A sends to HPE. The supplier keeps the information on their systems.</t>
    </r>
  </si>
  <si>
    <r>
      <t xml:space="preserve">Has the HPE supplier Security Agreement (DNSS) been executed with the supplier? 
</t>
    </r>
    <r>
      <rPr>
        <i/>
        <sz val="12"/>
        <color theme="1"/>
        <rFont val="Calibri"/>
        <family val="2"/>
        <scheme val="minor"/>
      </rPr>
      <t xml:space="preserve">If a PO contract was implemented after June 2016, the DNSS is included by reference in the Terms and Conditions, therefore select </t>
    </r>
    <r>
      <rPr>
        <b/>
        <i/>
        <sz val="12"/>
        <color theme="1"/>
        <rFont val="Calibri"/>
        <family val="2"/>
        <scheme val="minor"/>
      </rPr>
      <t>"Yes."</t>
    </r>
    <r>
      <rPr>
        <i/>
        <sz val="12"/>
        <color theme="1"/>
        <rFont val="Calibri"/>
        <family val="2"/>
        <scheme val="minor"/>
      </rPr>
      <t xml:space="preserve"> For more information, see your HPE Global Procurement contact.</t>
    </r>
    <r>
      <rPr>
        <sz val="12"/>
        <rFont val="Calibri"/>
        <family val="2"/>
        <scheme val="minor"/>
      </rPr>
      <t/>
    </r>
  </si>
  <si>
    <r>
      <t xml:space="preserve">If you selected </t>
    </r>
    <r>
      <rPr>
        <b/>
        <i/>
        <sz val="12"/>
        <rFont val="Calibri"/>
        <family val="2"/>
        <scheme val="minor"/>
      </rPr>
      <t>"Yes,"</t>
    </r>
    <r>
      <rPr>
        <i/>
        <sz val="12"/>
        <rFont val="Calibri"/>
        <family val="2"/>
        <scheme val="minor"/>
      </rPr>
      <t xml:space="preserve"> provide any information you have (such as the Assessor's name, existing records, etc.).</t>
    </r>
  </si>
  <si>
    <r>
      <rPr>
        <i/>
        <sz val="12"/>
        <rFont val="Calibri"/>
        <family val="2"/>
        <scheme val="minor"/>
      </rPr>
      <t xml:space="preserve">If you selected </t>
    </r>
    <r>
      <rPr>
        <b/>
        <i/>
        <sz val="12"/>
        <rFont val="Calibri"/>
        <family val="2"/>
        <scheme val="minor"/>
      </rPr>
      <t>"Yes,"</t>
    </r>
    <r>
      <rPr>
        <i/>
        <sz val="12"/>
        <rFont val="Calibri"/>
        <family val="2"/>
        <scheme val="minor"/>
      </rPr>
      <t xml:space="preserve"> you must obtain the supplier's Attestation of Compliance (AoC) and work with your specific Business Unit's compliance team to ensure the supplier is compliant with the PCI standard.</t>
    </r>
  </si>
  <si>
    <r>
      <t xml:space="preserve">If you selected </t>
    </r>
    <r>
      <rPr>
        <b/>
        <i/>
        <sz val="12"/>
        <color theme="1"/>
        <rFont val="Calibri"/>
        <family val="2"/>
        <scheme val="minor"/>
      </rPr>
      <t>"No,"</t>
    </r>
    <r>
      <rPr>
        <i/>
        <sz val="12"/>
        <color theme="1"/>
        <rFont val="Calibri"/>
        <family val="2"/>
        <scheme val="minor"/>
      </rPr>
      <t xml:space="preserve"> contact the HPE Branding team at: standards.hpeweb@hpe.com.</t>
    </r>
  </si>
  <si>
    <t>0 - 5,000 users</t>
  </si>
  <si>
    <t>5,001 - 50,000 users</t>
  </si>
  <si>
    <t>More than 50,000 users</t>
  </si>
  <si>
    <r>
      <t xml:space="preserve">If you selected </t>
    </r>
    <r>
      <rPr>
        <b/>
        <i/>
        <sz val="12"/>
        <color theme="1"/>
        <rFont val="Calibri"/>
        <family val="2"/>
        <scheme val="minor"/>
      </rPr>
      <t>"Yes,"</t>
    </r>
    <r>
      <rPr>
        <i/>
        <sz val="12"/>
        <color theme="1"/>
        <rFont val="Calibri"/>
        <family val="2"/>
        <scheme val="minor"/>
      </rPr>
      <t xml:space="preserve"> you must also select </t>
    </r>
    <r>
      <rPr>
        <b/>
        <i/>
        <sz val="12"/>
        <color theme="1"/>
        <rFont val="Calibri"/>
        <family val="2"/>
        <scheme val="minor"/>
      </rPr>
      <t>"Yes"</t>
    </r>
    <r>
      <rPr>
        <i/>
        <sz val="12"/>
        <color theme="1"/>
        <rFont val="Calibri"/>
        <family val="2"/>
        <scheme val="minor"/>
      </rPr>
      <t xml:space="preserve"> for question #11 above and select all applicable:
</t>
    </r>
  </si>
  <si>
    <r>
      <t xml:space="preserve">If you selected </t>
    </r>
    <r>
      <rPr>
        <b/>
        <i/>
        <sz val="12"/>
        <color theme="1"/>
        <rFont val="Calibri"/>
        <family val="2"/>
        <scheme val="minor"/>
      </rPr>
      <t>"Yes,"</t>
    </r>
    <r>
      <rPr>
        <i/>
        <sz val="12"/>
        <color theme="1"/>
        <rFont val="Calibri"/>
        <family val="2"/>
        <scheme val="minor"/>
      </rPr>
      <t xml:space="preserve"> you must also select </t>
    </r>
    <r>
      <rPr>
        <b/>
        <i/>
        <sz val="12"/>
        <color theme="1"/>
        <rFont val="Calibri"/>
        <family val="2"/>
        <scheme val="minor"/>
      </rPr>
      <t>"Yes"</t>
    </r>
    <r>
      <rPr>
        <i/>
        <sz val="12"/>
        <color theme="1"/>
        <rFont val="Calibri"/>
        <family val="2"/>
        <scheme val="minor"/>
      </rPr>
      <t xml:space="preserve"> for question #11 above and select all applicable:</t>
    </r>
  </si>
  <si>
    <r>
      <rPr>
        <i/>
        <sz val="12"/>
        <rFont val="Calibri"/>
        <family val="2"/>
        <scheme val="minor"/>
      </rPr>
      <t xml:space="preserve">If you selected </t>
    </r>
    <r>
      <rPr>
        <b/>
        <i/>
        <sz val="12"/>
        <rFont val="Calibri"/>
        <family val="2"/>
        <scheme val="minor"/>
      </rPr>
      <t>"Yes,"</t>
    </r>
    <r>
      <rPr>
        <i/>
        <sz val="12"/>
        <rFont val="Calibri"/>
        <family val="2"/>
        <scheme val="minor"/>
      </rPr>
      <t xml:space="preserve"> you must obtain supplier documentation (such as a formal self-attestation from the supplier's executive management) that demonstrates their compliance to HIPAA/HITECH to ensure the supplier is compliant with the applicable laws and regulations concerning PHI.</t>
    </r>
  </si>
  <si>
    <t>Provide the projected launch date; or, if this is an existing solution, provide the duration of the current supplier relationship.</t>
  </si>
  <si>
    <r>
      <rPr>
        <i/>
        <sz val="12"/>
        <rFont val="Calibri"/>
        <family val="2"/>
        <scheme val="minor"/>
      </rPr>
      <t xml:space="preserve">If you selected </t>
    </r>
    <r>
      <rPr>
        <b/>
        <i/>
        <sz val="12"/>
        <rFont val="Calibri"/>
        <family val="2"/>
        <scheme val="minor"/>
      </rPr>
      <t>"Yes,"</t>
    </r>
    <r>
      <rPr>
        <i/>
        <sz val="12"/>
        <rFont val="Calibri"/>
        <family val="2"/>
        <scheme val="minor"/>
      </rPr>
      <t xml:space="preserve"> enter the number of employees who will access the service. Additionally, you must provide the supplier's website/service URL in question #3 above.
If you selected </t>
    </r>
    <r>
      <rPr>
        <b/>
        <i/>
        <sz val="12"/>
        <rFont val="Calibri"/>
        <family val="2"/>
        <scheme val="minor"/>
      </rPr>
      <t>"N/A,"</t>
    </r>
    <r>
      <rPr>
        <i/>
        <sz val="12"/>
        <rFont val="Calibri"/>
        <family val="2"/>
        <scheme val="minor"/>
      </rPr>
      <t xml:space="preserve"> provide a comment on why the supplier service does not require HPE's federated single sign-on integration.
If you selected </t>
    </r>
    <r>
      <rPr>
        <b/>
        <i/>
        <sz val="12"/>
        <rFont val="Calibri"/>
        <family val="2"/>
        <scheme val="minor"/>
      </rPr>
      <t>"No,"</t>
    </r>
    <r>
      <rPr>
        <i/>
        <sz val="12"/>
        <rFont val="Calibri"/>
        <family val="2"/>
        <scheme val="minor"/>
      </rPr>
      <t xml:space="preserve"> request a IAM resource to get Single Sign-on implemented. </t>
    </r>
  </si>
  <si>
    <r>
      <rPr>
        <b/>
        <i/>
        <sz val="12"/>
        <rFont val="Calibri"/>
        <family val="2"/>
        <scheme val="minor"/>
      </rPr>
      <t>IMPORTANT:</t>
    </r>
    <r>
      <rPr>
        <i/>
        <sz val="12"/>
        <rFont val="Calibri"/>
        <family val="2"/>
        <scheme val="minor"/>
      </rPr>
      <t xml:space="preserve"> If you selected </t>
    </r>
    <r>
      <rPr>
        <b/>
        <i/>
        <sz val="12"/>
        <rFont val="Calibri"/>
        <family val="2"/>
        <scheme val="minor"/>
      </rPr>
      <t>"No,"</t>
    </r>
    <r>
      <rPr>
        <i/>
        <sz val="12"/>
        <rFont val="Calibri"/>
        <family val="2"/>
        <scheme val="minor"/>
      </rPr>
      <t xml:space="preserve"> you must contact your HPE Global Procurement contact to determine whether EU data protections are in place.</t>
    </r>
  </si>
  <si>
    <t>Total Possible Initial points = 148</t>
  </si>
  <si>
    <t>Total Possible Final Score = 154</t>
  </si>
  <si>
    <t>Best Score possible = 0</t>
  </si>
  <si>
    <t>How many users will access/utilize the service?</t>
  </si>
  <si>
    <t>0 - 5,000 records</t>
  </si>
  <si>
    <t>5,001 - 50,000 records</t>
  </si>
  <si>
    <t>More than 50,000 records</t>
  </si>
  <si>
    <t>How many service entries (i.e., database records) of HPE data will the supplier process and/or store annually?</t>
  </si>
  <si>
    <t>Will the supplier have remote end user access to HPE networks &amp; systems (to include HPE customer networks &amp; systems)?</t>
  </si>
  <si>
    <r>
      <rPr>
        <i/>
        <sz val="12"/>
        <rFont val="Calibri"/>
        <family val="2"/>
        <scheme val="minor"/>
      </rPr>
      <t xml:space="preserve">If you selected </t>
    </r>
    <r>
      <rPr>
        <b/>
        <i/>
        <sz val="12"/>
        <rFont val="Calibri"/>
        <family val="2"/>
        <scheme val="minor"/>
      </rPr>
      <t>"Yes,"</t>
    </r>
    <r>
      <rPr>
        <i/>
        <sz val="12"/>
        <rFont val="Calibri"/>
        <family val="2"/>
        <scheme val="minor"/>
      </rPr>
      <t xml:space="preserve"> describe the data/system access provided to the supplier.</t>
    </r>
  </si>
  <si>
    <r>
      <t xml:space="preserve">Does the supplier require privileged access (i.e. system “root” access, Database Administrator access, Superuser access, etc.) to an HPE system or HPE-owned data (including HPE customer data)?
</t>
    </r>
    <r>
      <rPr>
        <i/>
        <sz val="12"/>
        <color theme="1"/>
        <rFont val="Calibri"/>
        <family val="2"/>
        <scheme val="minor"/>
      </rPr>
      <t xml:space="preserve">Note: You must answer </t>
    </r>
    <r>
      <rPr>
        <b/>
        <i/>
        <sz val="12"/>
        <color theme="1"/>
        <rFont val="Calibri"/>
        <family val="2"/>
        <scheme val="minor"/>
      </rPr>
      <t>“Yes”</t>
    </r>
    <r>
      <rPr>
        <i/>
        <sz val="12"/>
        <color theme="1"/>
        <rFont val="Calibri"/>
        <family val="2"/>
        <scheme val="minor"/>
      </rPr>
      <t xml:space="preserve"> if the supplier has privileged assess, regardless of whether the intent of the service is meant to use such privileged access or not.</t>
    </r>
  </si>
  <si>
    <r>
      <t xml:space="preserve">Does the supplier process, handle, store or otherwise have the potential to access any </t>
    </r>
    <r>
      <rPr>
        <b/>
        <sz val="12"/>
        <color theme="1"/>
        <rFont val="Calibri"/>
        <family val="2"/>
        <scheme val="minor"/>
      </rPr>
      <t xml:space="preserve">"Payment Card Information" </t>
    </r>
    <r>
      <rPr>
        <sz val="12"/>
        <color theme="1"/>
        <rFont val="Calibri"/>
        <family val="2"/>
        <scheme val="minor"/>
      </rPr>
      <t xml:space="preserve">(PCI)? 
</t>
    </r>
    <r>
      <rPr>
        <i/>
        <sz val="12"/>
        <color theme="1"/>
        <rFont val="Calibri"/>
        <family val="2"/>
        <scheme val="minor"/>
      </rPr>
      <t>This includes credit card or debit card information.</t>
    </r>
  </si>
  <si>
    <r>
      <t>Does the supplier process, handle, store or otherwise have the potential to access any</t>
    </r>
    <r>
      <rPr>
        <b/>
        <sz val="12"/>
        <color theme="1"/>
        <rFont val="Calibri"/>
        <family val="2"/>
        <scheme val="minor"/>
      </rPr>
      <t xml:space="preserve"> "Protected Health Information" </t>
    </r>
    <r>
      <rPr>
        <sz val="12"/>
        <color theme="1"/>
        <rFont val="Calibri"/>
        <family val="2"/>
        <scheme val="minor"/>
      </rPr>
      <t xml:space="preserve">(PHI)? 
</t>
    </r>
    <r>
      <rPr>
        <i/>
        <sz val="12"/>
        <color theme="1"/>
        <rFont val="Calibri"/>
        <family val="2"/>
        <scheme val="minor"/>
      </rPr>
      <t>This is individually-identifiable health information.</t>
    </r>
  </si>
  <si>
    <t>Comments</t>
  </si>
  <si>
    <t>Examples &amp; Instruction</t>
  </si>
  <si>
    <r>
      <t xml:space="preserve">If you selected </t>
    </r>
    <r>
      <rPr>
        <b/>
        <i/>
        <sz val="12"/>
        <color theme="1"/>
        <rFont val="Calibri"/>
        <family val="2"/>
        <scheme val="minor"/>
      </rPr>
      <t>"Yes,"</t>
    </r>
    <r>
      <rPr>
        <i/>
        <sz val="12"/>
        <color theme="1"/>
        <rFont val="Calibri"/>
        <family val="2"/>
        <scheme val="minor"/>
      </rPr>
      <t xml:space="preserve"> list the Private data fields. </t>
    </r>
    <r>
      <rPr>
        <b/>
        <i/>
        <sz val="12"/>
        <color theme="1"/>
        <rFont val="Calibri"/>
        <family val="2"/>
        <scheme val="minor"/>
      </rPr>
      <t xml:space="preserve">
Example:</t>
    </r>
    <r>
      <rPr>
        <i/>
        <sz val="12"/>
        <color theme="1"/>
        <rFont val="Calibri"/>
        <family val="2"/>
        <scheme val="minor"/>
      </rPr>
      <t xml:space="preserve"> The website that the supplier provides stores aggregate business sales figures that are not publicly disclosed. Insider Trading rules would apply to access this data.</t>
    </r>
  </si>
  <si>
    <r>
      <t xml:space="preserve">If you selected </t>
    </r>
    <r>
      <rPr>
        <b/>
        <i/>
        <sz val="12"/>
        <color theme="1"/>
        <rFont val="Calibri"/>
        <family val="2"/>
        <scheme val="minor"/>
      </rPr>
      <t>"Yes"</t>
    </r>
    <r>
      <rPr>
        <i/>
        <sz val="12"/>
        <color theme="1"/>
        <rFont val="Calibri"/>
        <family val="2"/>
        <scheme val="minor"/>
      </rPr>
      <t xml:space="preserve"> list the Confidential data fields.</t>
    </r>
    <r>
      <rPr>
        <b/>
        <i/>
        <sz val="12"/>
        <color theme="1"/>
        <rFont val="Calibri"/>
        <family val="2"/>
        <scheme val="minor"/>
      </rPr>
      <t xml:space="preserve">
Example:</t>
    </r>
    <r>
      <rPr>
        <i/>
        <sz val="12"/>
        <color theme="1"/>
        <rFont val="Calibri"/>
        <family val="2"/>
        <scheme val="minor"/>
      </rPr>
      <t xml:space="preserve"> The supplier provides office equipment to HPE at specially-negotiated prices. Those prices are listed on their website on a page viewable only to HPE. Negotiated pricing information is considered "Confidential."</t>
    </r>
  </si>
  <si>
    <r>
      <t xml:space="preserve">If you selected </t>
    </r>
    <r>
      <rPr>
        <b/>
        <i/>
        <sz val="12"/>
        <rFont val="Calibri"/>
        <family val="2"/>
        <scheme val="minor"/>
      </rPr>
      <t>"Other Industry,"</t>
    </r>
    <r>
      <rPr>
        <i/>
        <sz val="12"/>
        <rFont val="Calibri"/>
        <family val="2"/>
        <scheme val="minor"/>
      </rPr>
      <t xml:space="preserve"> list the industry.</t>
    </r>
  </si>
  <si>
    <r>
      <t xml:space="preserve">If you selected </t>
    </r>
    <r>
      <rPr>
        <b/>
        <i/>
        <sz val="12"/>
        <rFont val="Calibri"/>
        <family val="2"/>
        <scheme val="minor"/>
      </rPr>
      <t>"Yes,"</t>
    </r>
    <r>
      <rPr>
        <i/>
        <sz val="12"/>
        <rFont val="Calibri"/>
        <family val="2"/>
        <scheme val="minor"/>
      </rPr>
      <t xml:space="preserve"> and the supplier offers a hosting service other than cloud, SaaS, XaaS, or ASP, describe the service.</t>
    </r>
  </si>
  <si>
    <r>
      <t xml:space="preserve">If you selected </t>
    </r>
    <r>
      <rPr>
        <b/>
        <i/>
        <sz val="12"/>
        <rFont val="Calibri"/>
        <family val="2"/>
        <scheme val="minor"/>
      </rPr>
      <t>"Yes,"</t>
    </r>
    <r>
      <rPr>
        <i/>
        <sz val="12"/>
        <rFont val="Calibri"/>
        <family val="2"/>
        <scheme val="minor"/>
      </rPr>
      <t xml:space="preserve"> provide a short justification for this selection.
</t>
    </r>
    <r>
      <rPr>
        <b/>
        <i/>
        <sz val="12"/>
        <rFont val="Calibri"/>
        <family val="2"/>
        <scheme val="minor"/>
      </rPr>
      <t>Example:</t>
    </r>
    <r>
      <rPr>
        <i/>
        <sz val="12"/>
        <rFont val="Calibri"/>
        <family val="2"/>
        <scheme val="minor"/>
      </rPr>
      <t xml:space="preserve"> If the supplier service was unavailable, HPE would experience a revenue loss of $200,000 per hour in orders and 2,000 idle order agents that depend on the system.</t>
    </r>
  </si>
  <si>
    <t>If the service includes HPE regularly sending/receiving files and/or emails that contain confidential HPE information, are there security controls in place that protect the confidentiality of these data transfers as required by policy?</t>
  </si>
  <si>
    <r>
      <t xml:space="preserve">Provide your name (Business Unit contact).
</t>
    </r>
    <r>
      <rPr>
        <i/>
        <sz val="12"/>
        <color rgb="FFFF0000"/>
        <rFont val="Calibri"/>
        <family val="2"/>
        <scheme val="minor"/>
      </rPr>
      <t>The named individual is attesting that these answers completely and accurately represent the service being provided.</t>
    </r>
  </si>
  <si>
    <r>
      <t xml:space="preserve">If you selected </t>
    </r>
    <r>
      <rPr>
        <b/>
        <i/>
        <sz val="12"/>
        <color theme="1"/>
        <rFont val="Calibri"/>
        <family val="2"/>
        <scheme val="minor"/>
      </rPr>
      <t>"Yes,"</t>
    </r>
    <r>
      <rPr>
        <i/>
        <sz val="12"/>
        <color theme="1"/>
        <rFont val="Calibri"/>
        <family val="2"/>
        <scheme val="minor"/>
      </rPr>
      <t xml:space="preserve"> you must ensure the application has undergone HPE's mobile application governance process. For more information, go to: https://hpe.sharepoint.com/sites/F1/CS/GlobalIT/Pages/announcing-the-pan-hpe-mobile-applications-governance-team.aspx
</t>
    </r>
    <r>
      <rPr>
        <b/>
        <i/>
        <sz val="12"/>
        <color theme="1"/>
        <rFont val="Calibri"/>
        <family val="2"/>
        <scheme val="minor"/>
      </rPr>
      <t>Example:</t>
    </r>
    <r>
      <rPr>
        <i/>
        <sz val="12"/>
        <color theme="1"/>
        <rFont val="Calibri"/>
        <family val="2"/>
        <scheme val="minor"/>
      </rPr>
      <t xml:space="preserve"> Company A provides a mobile app where HPE customers can log in and access their registration information.</t>
    </r>
  </si>
  <si>
    <r>
      <t xml:space="preserve">If personally-identifiable information (Pii) is collected in the European Union (EU) and processed or stored in another country </t>
    </r>
    <r>
      <rPr>
        <u/>
        <sz val="12"/>
        <color theme="1"/>
        <rFont val="Calibri"/>
        <family val="2"/>
        <scheme val="minor"/>
      </rPr>
      <t>outside</t>
    </r>
    <r>
      <rPr>
        <sz val="12"/>
        <color theme="1"/>
        <rFont val="Calibri"/>
        <family val="2"/>
        <scheme val="minor"/>
      </rPr>
      <t xml:space="preserve"> of the EU, have you </t>
    </r>
    <r>
      <rPr>
        <b/>
        <sz val="12"/>
        <color theme="1"/>
        <rFont val="Calibri"/>
        <family val="2"/>
        <scheme val="minor"/>
      </rPr>
      <t>verified</t>
    </r>
    <r>
      <rPr>
        <sz val="12"/>
        <color theme="1"/>
        <rFont val="Calibri"/>
        <family val="2"/>
        <scheme val="minor"/>
      </rPr>
      <t xml:space="preserve"> with your HPE Global Procurement contact that the proper contractual data protections are in place (i.e. model clause language)?</t>
    </r>
  </si>
  <si>
    <t xml:space="preserve">Overall Risk Estimation:  </t>
  </si>
  <si>
    <t>Critical:   25 or Higher</t>
  </si>
  <si>
    <t>High:  16-25</t>
  </si>
  <si>
    <t>Medium:  9-15</t>
  </si>
  <si>
    <t>Low:  0-8</t>
  </si>
  <si>
    <t>Next Steps:</t>
  </si>
  <si>
    <t xml:space="preserve">&lt;Date&gt;
&lt;supplier name&gt;
Greetings,
In support of Hewlett Packard Enterprise’s (HPE) Cyber Security program, HPE has determined the need to gather more information regarding the security controls in place at &lt;supplier name&gt;.
We ask that you have someone with knowledge of your security program to complete the attached security questionnaire(s) that speaks to the general security posture of your company. After a review of the document, you will be contacted regarding any further actions that may be required.
Note that we request that this information be provided within 5 business days of receipt of this notification.
Thank you,
&lt;business contact name&gt;
</t>
  </si>
  <si>
    <t>You can enter 'Reviewer Comments' (column L) if you have clarifications on your review that you wish to log.</t>
  </si>
  <si>
    <t>Enter Completion Date</t>
  </si>
  <si>
    <t>Please click the SharePoint link below:</t>
  </si>
  <si>
    <t>Select the Supplier Compliance Evaluation Record, Click on the '…' then 'Edit Item'</t>
  </si>
  <si>
    <t>Send the Supplier Questionaire to the Supplier.  You may use the following email template as a guide:</t>
  </si>
  <si>
    <t>Re-enter the Cyber Security Supplier Compliance Assessment SharePoint as you did in the first step at the beginning and edit the supplier record:</t>
  </si>
  <si>
    <t>Instructions for Completing High Risk Supplier Compliance Assessment</t>
  </si>
  <si>
    <t>Instructions for Completing Medium Risk Supplier Compliance Assessment</t>
  </si>
  <si>
    <t>Instructions for Completing Low Risk Supplier Compliance Assessment</t>
  </si>
  <si>
    <t>For "Risk Estimation Rating", Select "CRITICAL"</t>
  </si>
  <si>
    <t>For "Risk Estimation Rating", Select "HIGH"</t>
  </si>
  <si>
    <t>For "Risk Estimation Rating", Select "LOW"</t>
  </si>
  <si>
    <t xml:space="preserve">Once completed validation of all the questions, please see HPE Final Instructions as listed in cell K57.  Please resolve any outstanding validation issues with supplier.  </t>
  </si>
  <si>
    <t>Download the following Supplier Questionnaire:</t>
  </si>
  <si>
    <t>Once all remediation items entered above have been APPROVED, OR if there weren't any remediation items - you can continue completing the Supplier Assessment by executing the following steps:</t>
  </si>
  <si>
    <t>Upload completed Business Questionnaire, Supplier Questionnaire, and all artifacts provided from supplier to Attachment Field.</t>
  </si>
  <si>
    <t>Upon Receipt of Supplier Questionaire from Supplier, please complete the following steps:</t>
  </si>
  <si>
    <t>In the Supplier Questionnaire form provided back from the Supplier, please complete as directed in 'Reviewer Instructions' (column K) for each Question.   
Mark 'Reviewer Validation Status' (column J) with: 
- 'OK' if supplier response is sufficient.
- 'ISSUE' if you find a problem in the response.</t>
  </si>
  <si>
    <t>If there are Remediation Items in the Supplier Questionnaire and/or Product Security Review that the Supplier will need to address or will need to be Risk Accepted by HPE:
Please enter remaining remediation items from supplier into the Issue Management website per the link below if applicable.</t>
  </si>
  <si>
    <t>https://hpe.sharepoint.com/teams/CyberPC/SiteAssets/Portfolio%20Managment/Home/AUTO-Supplier_Questionnaire_High_Risk.xlsx</t>
  </si>
  <si>
    <t>OK - Please continue to next question</t>
  </si>
  <si>
    <t>If the supplier will use "hpe" in their domain name (such as www.hpeVegasEvent.com), is the domain owned by HPE?
If you selected "No," contact the HPE Branding team at: standards.hpeweb@hpe.com.</t>
  </si>
  <si>
    <r>
      <t>Does the supplier process, handle, store or otherwise have the potential to access any</t>
    </r>
    <r>
      <rPr>
        <b/>
        <sz val="12"/>
        <color theme="1"/>
        <rFont val="Calibri"/>
        <family val="2"/>
        <scheme val="minor"/>
      </rPr>
      <t xml:space="preserve"> "Personal"</t>
    </r>
    <r>
      <rPr>
        <sz val="12"/>
        <color theme="1"/>
        <rFont val="Calibri"/>
        <family val="2"/>
        <scheme val="minor"/>
      </rPr>
      <t xml:space="preserve"> data (PII)? (That is, information that can be used on its own or with other information to identify, contact, or locate a single person, or to identify an individual in context.)
</t>
    </r>
    <r>
      <rPr>
        <i/>
        <sz val="12"/>
        <color theme="1"/>
        <rFont val="Calibri"/>
        <family val="2"/>
        <scheme val="minor"/>
      </rPr>
      <t>This may include: name, mailing address, phone number, email address, IP address, product serial number, date of birth, birthplace, marketing information (including customer lists, lead generation, behavior, click or choice tracking including data captured in cookies or pixel tags).</t>
    </r>
  </si>
  <si>
    <r>
      <t xml:space="preserve">Does the supplier process, handle, store or otherwise have the potential to access any </t>
    </r>
    <r>
      <rPr>
        <b/>
        <sz val="12"/>
        <color theme="1"/>
        <rFont val="Calibri"/>
        <family val="2"/>
        <scheme val="minor"/>
      </rPr>
      <t>"Sensitive Personal"</t>
    </r>
    <r>
      <rPr>
        <sz val="12"/>
        <color theme="1"/>
        <rFont val="Calibri"/>
        <family val="2"/>
        <scheme val="minor"/>
      </rPr>
      <t xml:space="preserve"> data (Sensitive PII)?
</t>
    </r>
    <r>
      <rPr>
        <i/>
        <sz val="12"/>
        <color theme="1"/>
        <rFont val="Calibri"/>
        <family val="2"/>
        <scheme val="minor"/>
      </rPr>
      <t>This may include: credentials (passwords, PIN numbers, biometric data, certificates), Social Security Number (SSN) or National ID number, driver's license number, credit or debit card information or other payment card information, bank account or other financial information, health care information, insurance or payment information, background or credit check information, genetic information, racial/ethnic origin, political opinions, religious or philosophical beliefs, union membership and data concerning health or sex life.</t>
    </r>
  </si>
  <si>
    <t>Instructions</t>
  </si>
  <si>
    <r>
      <t xml:space="preserve">Your responses are critical in appropriately determining the security risk associated with the use of this supplier. </t>
    </r>
    <r>
      <rPr>
        <b/>
        <sz val="13"/>
        <rFont val="Calibri"/>
        <family val="2"/>
        <scheme val="minor"/>
      </rPr>
      <t>A response is required for all questions</t>
    </r>
    <r>
      <rPr>
        <sz val="13"/>
        <rFont val="Calibri"/>
        <family val="2"/>
        <scheme val="minor"/>
      </rPr>
      <t>. It is vital that the answers are as complete and accurate as possible to help protect HPE.  Please follow the instructions as listed in Column F.</t>
    </r>
  </si>
  <si>
    <t>Instructions for Completing Critical Risk Supplier Compliance Assessment</t>
  </si>
  <si>
    <t>Please forward a copy of this Business Questionionaire.xlsx to cybersecurity.ce@hpe.com for next steps.</t>
  </si>
  <si>
    <t>Upload Business Questionionaire.xlsx to Attachments at the bottom of the form.</t>
  </si>
  <si>
    <t>Click Submit</t>
  </si>
  <si>
    <r>
      <rPr>
        <sz val="11"/>
        <rFont val="Calibri"/>
        <family val="2"/>
        <scheme val="minor"/>
      </rPr>
      <t xml:space="preserve">Does the supplier process, handle, store or otherwise have the potential to access any data that falls under HPE Legal's classification of "Confidential?"  
For the HPE legal definition of "Confidential," go to: </t>
    </r>
    <r>
      <rPr>
        <u/>
        <sz val="11"/>
        <color theme="10"/>
        <rFont val="Calibri"/>
        <family val="2"/>
        <scheme val="minor"/>
      </rPr>
      <t xml:space="preserve">https://hpe.sharepoint.com/sites/F4/OGC/Pages/confidnt.aspx
</t>
    </r>
    <r>
      <rPr>
        <sz val="11"/>
        <rFont val="Calibri"/>
        <family val="2"/>
        <scheme val="minor"/>
      </rPr>
      <t>This includes information intended only for a limited audience. Includes most information relating to projects, technical data, research and development, prices paid by the Company, and most product or plan data. Confidential Information should be distributed using good business judgment, and may be limited to people or entities having a need to know the information.</t>
    </r>
  </si>
  <si>
    <r>
      <rPr>
        <sz val="11"/>
        <rFont val="Calibri"/>
        <family val="2"/>
        <scheme val="minor"/>
      </rPr>
      <t xml:space="preserve">Does the supplier process, handle, store or otherwise have the potential to access any data that falls under HPE Legal's classification of "Private?"  
For the HPE legal definition of "Private," go to: </t>
    </r>
    <r>
      <rPr>
        <u/>
        <sz val="11"/>
        <color theme="10"/>
        <rFont val="Calibri"/>
        <family val="2"/>
        <scheme val="minor"/>
      </rPr>
      <t xml:space="preserve">https://hpe.sharepoint.com/sites/F4/OGC/Pages/confidnt.aspx 
</t>
    </r>
    <r>
      <rPr>
        <sz val="11"/>
        <rFont val="Calibri"/>
        <family val="2"/>
        <scheme val="minor"/>
      </rPr>
      <t>If prematurely disclosed, the data could result in harm to the Company's competitive position or permit recipients to unfairly or illegally trade in Company securities.</t>
    </r>
  </si>
  <si>
    <r>
      <rPr>
        <sz val="11"/>
        <rFont val="Calibri"/>
        <family val="2"/>
        <scheme val="minor"/>
      </rPr>
      <t xml:space="preserve">If HPE users (including web services access) are expected to log in to the service, has HPE's Federated ID (Single Sign-on) been implemented?
If "No," you must enter a request on the IAM portal here: </t>
    </r>
    <r>
      <rPr>
        <u/>
        <sz val="11"/>
        <color theme="10"/>
        <rFont val="Calibri"/>
        <family val="2"/>
        <scheme val="minor"/>
      </rPr>
      <t>https://ent301.sharepoint.hpe.com/teams/onehpuid/federation/SitePages/Home.aspx</t>
    </r>
  </si>
  <si>
    <t>Click 'Submit'.   You are done with the Cyber Security Compliance Evaluation Assessment!  Please follow up on any remediation issues with supplier as applicable.</t>
  </si>
  <si>
    <t>We will be Completing SECTION 2 in the SharePoint Form:</t>
  </si>
  <si>
    <t>5a</t>
  </si>
  <si>
    <t>5b</t>
  </si>
  <si>
    <t>Please enter Product Security Requst ID in cell M57 of the Supplier Questionnaire as noted in cell B13 above.</t>
  </si>
  <si>
    <t>Enter Final Risk Disposition Rating as Scored in Cell K57 in the Supplier Questionaire.</t>
  </si>
  <si>
    <t xml:space="preserve">If there are remediation items for this Supplier: 
•Select SUBMITTED if the ISSUE has been entered in the ISSUE Management.
•Select APPROVED once the ISSUE has been approved by appropriate management and Cyber Security representatives.
•Select NOT REQUIRED if there weren't issues in assessment.
</t>
  </si>
  <si>
    <t xml:space="preserve">The completion date and phase are only to be updated once the entire compliance assessment activity has been completed.  
This includes:
•Business Questionnaire complete and attached.
•Supplier Questionnaire (if applicable) complete and attached.
•Remediation Plan status is APPROVED or NOT REQUIRED. </t>
  </si>
  <si>
    <t>Once Step #17 above is Complete - You are done with the Cyber Security Compliance Evaluation Assessment!  Please follow up on any remediation issues with supplier as applicable.</t>
  </si>
  <si>
    <t xml:space="preserve">Click 'Submit'.  </t>
  </si>
  <si>
    <t>https://hpe.sharepoint.com/teams/CyberPC/SiteAssets/Portfolio%20Managment/Home/AUTO-Supplier_Questionnaire_Med_Risk.xlsx</t>
  </si>
  <si>
    <t>3a</t>
  </si>
  <si>
    <t>3b</t>
  </si>
  <si>
    <t>Once Step #14 above is Complete - You are done with the Cyber Security Compliance Evaluation Assessment!  Please follow up on any remediation issues with supplier as applicable.</t>
  </si>
  <si>
    <t>Download the following Supplier Questionnaire, HP Application Architecture and Design Questionaire, and HPE CE Artifact documents:</t>
  </si>
  <si>
    <t>https://hpe.sharepoint.com/teams/CyberPC/SiteAssets/Portfolio%20Managment/Home/HPE Application Architecture and Design Questionnaire.xlsx</t>
  </si>
  <si>
    <t>If there is an iOS mobile application please download the following:</t>
  </si>
  <si>
    <t>If there is an Android mobile application, please download the following:</t>
  </si>
  <si>
    <t>https://hpe.sharepoint.com/teams/CyberPC/SiteAssets/Portfolio%20Managment/Home/HPE Mobile Application -Android Questionnaire.xlsx</t>
  </si>
  <si>
    <t>https://hpe.sharepoint.com/teams/CyberPC/SiteAssets/Portfolio%20Managment/Home/HPE Mobile Application - iOS Questionnaire.xlsx</t>
  </si>
  <si>
    <t>Send the Supplier Questionaire to the Supplier with all of applicable files above.  You may use the following email template as a guide:</t>
  </si>
  <si>
    <t>Upload completed Business Questionnaire, and all artifacts provided from supplier to Attachment Field.</t>
  </si>
  <si>
    <t>Update Phase to 'Completed Supplier Evaluation'</t>
  </si>
  <si>
    <r>
      <rPr>
        <sz val="11"/>
        <rFont val="Calibri"/>
        <family val="2"/>
        <scheme val="minor"/>
      </rPr>
      <t>Does the service include use of a mobile application?</t>
    </r>
    <r>
      <rPr>
        <u/>
        <sz val="11"/>
        <color theme="10"/>
        <rFont val="Calibri"/>
        <family val="2"/>
        <scheme val="minor"/>
      </rPr>
      <t xml:space="preserve">
</t>
    </r>
    <r>
      <rPr>
        <sz val="11"/>
        <rFont val="Calibri"/>
        <family val="2"/>
        <scheme val="minor"/>
      </rPr>
      <t xml:space="preserve">
If "Yes", you must ensure the application has undergone HPE's mobile application governance process. For more information, go to: </t>
    </r>
    <r>
      <rPr>
        <u/>
        <sz val="11"/>
        <color theme="10"/>
        <rFont val="Calibri"/>
        <family val="2"/>
        <scheme val="minor"/>
      </rPr>
      <t xml:space="preserve">
https://hpe.sharepoint.com/sites/F1/CS/GlobalIT/Pages/announcing-the-pan-hpe-mobile-applications-governance-team.aspx</t>
    </r>
  </si>
  <si>
    <t>Enter Product Security Request</t>
  </si>
  <si>
    <t>Enter HPE's mobile application governance process</t>
  </si>
  <si>
    <t>Follow up as instructed</t>
  </si>
  <si>
    <t>HPE Business Security Risk Questionnaire  (V.1.20)</t>
  </si>
  <si>
    <r>
      <rPr>
        <sz val="11"/>
        <rFont val="Calibri"/>
        <family val="2"/>
        <scheme val="minor"/>
      </rPr>
      <t>Does the service include an application that was developed internally by HPE?
If "Yes," and the application has not undergone a Application Security review, request resource here: https://hpe.sharepoint.com/sites/F4/OGC/cybersecurity/Pages/hpe-cyber-security-application-security.aspx</t>
    </r>
    <r>
      <rPr>
        <u/>
        <sz val="11"/>
        <color theme="10"/>
        <rFont val="Calibri"/>
        <family val="2"/>
        <scheme val="minor"/>
      </rPr>
      <t xml:space="preserve">
</t>
    </r>
    <r>
      <rPr>
        <sz val="11"/>
        <rFont val="Calibri"/>
        <family val="2"/>
        <scheme val="minor"/>
      </rPr>
      <t>(please copy/paste link into your browser if clicking link doesn't work)</t>
    </r>
  </si>
  <si>
    <t>Due to the high risk nature of this supplier, a Cyber Security hands on assessment is required.  Submit Cyber Security Application Security Request through the following website: 
(if clicking on the link doesn't work, please copy/paste the link into your browser)</t>
  </si>
  <si>
    <t>https://hpe.sharepoint.com/sites/F4/OGC/cybersecurity/Pages/hpe-cyber-security-application-security.aspx</t>
  </si>
  <si>
    <t>Make note of the Application Security Request ID below:</t>
  </si>
  <si>
    <t>Synopsys</t>
  </si>
  <si>
    <t>Synopsys.com</t>
  </si>
  <si>
    <t>Cedar Portal - https://secure.cigital.com/</t>
  </si>
  <si>
    <t>Please refer supplier SOW for more details.</t>
  </si>
  <si>
    <t>DAST-Essential
DAST-Essential (DAST-E)  is a mostly automated dynamic application security test (DAST) performed using an automated tool as part of the 3D Application Security Testing subscription as further described in supplier SOW.
DAST-Standard 
DAST-Standard (DAST-S) is a dynamic application security test (DAST) aided by a manual checklist as part of the 3D Application Security Testing subscription as further described in supplier SOW.
Data sent to the supplier through Supplier's portal (Cigital's STaas portal)
PT-Essential
PT-Essential (PT-E) is an application penetration test using both manual and automated techniques with a focus on adversary-based testing as part of the 3D Application Security Testing subscription as further described in supplier SOW.
PT-Standard
PT-Standard (PT-S) means a penetration test of a web application or web using both manual and automated techniques service with a focus on adversary-based testing and exploratory testing as part of the 3D Application Security Testing subscription as further described in supplier SOW.
Mobile-Standard 
Mobile-Standard (Mobile-S) means a mobile application security assessment as part of the 3D Application Security Testing subscription as further described in supplier SOW.
Mobile-Comprehensive 
Mobile-Comprehensive (Mobile-C) means a mobile application plus backend services security assessment as part of the 3D Application Security Testing subscription as further described in supplier SOW.
SAST-Automated
SAST-Automated (SAST-A) service is the base level static application security test (SAST) offered as part of 3D Application Security Testing subscription as described in supplier SOW.
SAST-Essential 
SAST-Essential (SAST-E) service is a mostly automated static application security test (SAST) offered as part of 3D Application Security Testing subscription as described in supplier SOW.
SAST-Standard 
SAST-Standard (SAST-S) service is a static application security test (SAST) with automated and baseline manual techniques offered as part of 3D Application Security Testing subscription as described in supplier SOW.
SAST-Comprehensive
SAST-Comprehensive (SAST-C) service is a static application security test (SAST) with automated and in-depth manual offered as part of 3D Application Security Testing subscription as described in supplier SOW.
Data exchanged - 
HPE's Application URL and user credentials
Application source code
Mobile application file and source code
Data collected and/or sent to the supplier - Supplier portal (Cigital’s STaaS Portal )
Will the supplier store the data on HPE's behalf - Yes</t>
  </si>
  <si>
    <t>November 1st week</t>
  </si>
  <si>
    <t>Software security products and services</t>
  </si>
  <si>
    <t xml:space="preserve">Cigital’s STaaS Portal means the secure, online computer portal (site-to-site VPN access) which the Subscriber's Authorized User is provided access to via an admin account, and which all of Subscriber's Supporter Applications are submitted for use of the 3D Application Security Testing.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</si>
</sst>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4"/>
      <color theme="0"/>
      <name val="Calibri"/>
      <family val="2"/>
      <scheme val="minor"/>
    </font>
    <font>
      <sz val="14"/>
      <color theme="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1"/>
      <color theme="1"/>
      <name val="Calibri"/>
      <family val="2"/>
      <scheme val="minor"/>
    </font>
    <font>
      <i/>
      <sz val="12"/>
      <color theme="1"/>
      <name val="Calibri"/>
      <family val="2"/>
      <scheme val="minor"/>
    </font>
    <font>
      <i/>
      <sz val="12"/>
      <name val="Calibri"/>
      <family val="2"/>
      <scheme val="minor"/>
    </font>
    <font>
      <sz val="8"/>
      <color rgb="FF000000"/>
      <name val="Segoe UI"/>
      <family val="2"/>
    </font>
    <font>
      <b/>
      <sz val="14"/>
      <color theme="1"/>
      <name val="Calibri"/>
      <family val="2"/>
      <scheme val="minor"/>
    </font>
    <font>
      <u/>
      <sz val="11"/>
      <color theme="10"/>
      <name val="Calibri"/>
      <family val="2"/>
      <scheme val="minor"/>
    </font>
    <font>
      <b/>
      <i/>
      <sz val="12"/>
      <color theme="1"/>
      <name val="Calibri"/>
      <family val="2"/>
      <scheme val="minor"/>
    </font>
    <font>
      <b/>
      <i/>
      <sz val="12"/>
      <name val="Calibri"/>
      <family val="2"/>
      <scheme val="minor"/>
    </font>
    <font>
      <sz val="14"/>
      <name val="Calibri"/>
      <family val="2"/>
      <scheme val="minor"/>
    </font>
    <font>
      <b/>
      <sz val="18"/>
      <color theme="0"/>
      <name val="Calibri"/>
      <family val="2"/>
      <scheme val="minor"/>
    </font>
    <font>
      <u/>
      <sz val="12"/>
      <color theme="1"/>
      <name val="Calibri"/>
      <family val="2"/>
      <scheme val="minor"/>
    </font>
    <font>
      <i/>
      <sz val="12"/>
      <color rgb="FFFF0000"/>
      <name val="Calibri"/>
      <family val="2"/>
      <scheme val="minor"/>
    </font>
    <font>
      <sz val="11"/>
      <color theme="0" tint="-0.249977111117893"/>
      <name val="Calibri"/>
      <family val="2"/>
      <scheme val="minor"/>
    </font>
    <font>
      <u/>
      <sz val="11"/>
      <color theme="0" tint="-0.249977111117893"/>
      <name val="Calibri"/>
      <family val="2"/>
      <scheme val="minor"/>
    </font>
    <font>
      <sz val="13"/>
      <name val="Calibri"/>
      <family val="2"/>
      <scheme val="minor"/>
    </font>
    <font>
      <b/>
      <sz val="13"/>
      <name val="Calibri"/>
      <family val="2"/>
      <scheme val="minor"/>
    </font>
    <font>
      <b/>
      <sz val="36"/>
      <color theme="1"/>
      <name val="Calibri"/>
      <family val="2"/>
      <scheme val="minor"/>
    </font>
    <font>
      <sz val="28"/>
      <color theme="1"/>
      <name val="Calibri"/>
      <family val="2"/>
      <scheme val="minor"/>
    </font>
    <font>
      <b/>
      <sz val="24"/>
      <color theme="1"/>
      <name val="Calibri"/>
      <family val="2"/>
      <scheme val="minor"/>
    </font>
    <font>
      <b/>
      <u/>
      <sz val="14"/>
      <color theme="1"/>
      <name val="Calibri"/>
      <family val="2"/>
      <scheme val="minor"/>
    </font>
    <font>
      <sz val="11"/>
      <color theme="1"/>
      <name val="Arial"/>
      <family val="2"/>
    </font>
    <font>
      <sz val="11"/>
      <name val="Calibri"/>
      <family val="2"/>
      <scheme val="minor"/>
    </font>
    <font>
      <u/>
      <sz val="11"/>
      <color rgb="FF3333FF"/>
      <name val="Calibri"/>
      <family val="2"/>
      <scheme val="minor"/>
    </font>
    <font>
      <u/>
      <sz val="8"/>
      <color theme="10"/>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2"/>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hair">
        <color auto="1"/>
      </left>
      <right style="thick">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thick">
        <color auto="1"/>
      </bottom>
      <diagonal/>
    </border>
    <border>
      <left style="hair">
        <color auto="1"/>
      </left>
      <right style="hair">
        <color auto="1"/>
      </right>
      <top style="hair">
        <color auto="1"/>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thick">
        <color auto="1"/>
      </bottom>
      <diagonal/>
    </border>
    <border>
      <left style="thick">
        <color auto="1"/>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s>
  <cellStyleXfs count="2">
    <xf numFmtId="0" fontId="0" fillId="0" borderId="0"/>
    <xf numFmtId="0" fontId="12" fillId="0" borderId="0" applyNumberFormat="0" applyFill="0" applyBorder="0" applyAlignment="0" applyProtection="0"/>
  </cellStyleXfs>
  <cellXfs count="150">
    <xf numFmtId="0" fontId="0" fillId="0" borderId="0" xfId="0"/>
    <xf numFmtId="0" fontId="5" fillId="3" borderId="1" xfId="0" applyFont="1" applyFill="1" applyBorder="1" applyAlignment="1" applyProtection="1">
      <alignmen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3" fillId="0" borderId="0" xfId="0" applyFont="1" applyAlignment="1" applyProtection="1">
      <alignment vertical="top" wrapText="1"/>
      <protection locked="0"/>
    </xf>
    <xf numFmtId="0" fontId="0" fillId="3"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0" xfId="0" applyFill="1" applyAlignment="1" applyProtection="1">
      <alignment vertical="top" wrapText="1"/>
      <protection locked="0"/>
    </xf>
    <xf numFmtId="0" fontId="3" fillId="0" borderId="0" xfId="0" applyFont="1" applyFill="1" applyAlignment="1" applyProtection="1">
      <alignment vertical="top" wrapText="1"/>
      <protection locked="0"/>
    </xf>
    <xf numFmtId="0" fontId="0" fillId="0" borderId="0" xfId="0"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7"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5" fillId="3" borderId="1" xfId="0" applyFont="1" applyFill="1" applyBorder="1" applyAlignment="1" applyProtection="1">
      <alignment vertical="top" wrapText="1"/>
    </xf>
    <xf numFmtId="0" fontId="5" fillId="3" borderId="3" xfId="0" applyFont="1" applyFill="1" applyBorder="1" applyAlignment="1" applyProtection="1">
      <alignment vertical="top" wrapText="1"/>
    </xf>
    <xf numFmtId="0" fontId="8" fillId="3" borderId="3" xfId="0" applyFont="1" applyFill="1" applyBorder="1" applyAlignment="1" applyProtection="1">
      <alignment vertical="top" wrapText="1"/>
      <protection locked="0"/>
    </xf>
    <xf numFmtId="0" fontId="9" fillId="3" borderId="1" xfId="0" applyFont="1" applyFill="1" applyBorder="1" applyAlignment="1" applyProtection="1">
      <alignment vertical="top" wrapText="1"/>
      <protection locked="0"/>
    </xf>
    <xf numFmtId="0" fontId="8" fillId="3" borderId="4" xfId="0" applyFont="1" applyFill="1" applyBorder="1" applyAlignment="1" applyProtection="1">
      <alignment vertical="top" wrapText="1"/>
    </xf>
    <xf numFmtId="0" fontId="9" fillId="3" borderId="5"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8" fillId="3" borderId="6" xfId="0" applyFont="1" applyFill="1" applyBorder="1" applyAlignment="1" applyProtection="1">
      <alignment vertical="top" wrapText="1"/>
    </xf>
    <xf numFmtId="0" fontId="9" fillId="3" borderId="6" xfId="0" applyFont="1" applyFill="1" applyBorder="1" applyAlignment="1" applyProtection="1">
      <alignment vertical="top" wrapText="1"/>
    </xf>
    <xf numFmtId="0" fontId="0" fillId="3" borderId="8" xfId="0" applyFill="1" applyBorder="1" applyAlignment="1" applyProtection="1">
      <alignment horizontal="left" vertical="top" wrapText="1"/>
      <protection locked="0"/>
    </xf>
    <xf numFmtId="0" fontId="5" fillId="3" borderId="9" xfId="0" applyFont="1" applyFill="1" applyBorder="1" applyAlignment="1" applyProtection="1">
      <alignment vertical="top" wrapText="1"/>
    </xf>
    <xf numFmtId="0" fontId="9" fillId="3" borderId="9" xfId="0" applyFont="1" applyFill="1" applyBorder="1" applyAlignment="1" applyProtection="1">
      <alignment vertical="top" wrapText="1"/>
      <protection locked="0"/>
    </xf>
    <xf numFmtId="0" fontId="8" fillId="3" borderId="9"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3" borderId="6" xfId="0" quotePrefix="1" applyFont="1" applyFill="1" applyBorder="1" applyAlignment="1" applyProtection="1">
      <alignment vertical="top" wrapText="1"/>
    </xf>
    <xf numFmtId="0" fontId="0" fillId="0" borderId="0" xfId="0" applyAlignment="1" applyProtection="1">
      <alignment vertical="top" wrapText="1"/>
    </xf>
    <xf numFmtId="0" fontId="0" fillId="0" borderId="0" xfId="0" applyFill="1" applyAlignment="1" applyProtection="1">
      <alignment vertical="top" wrapText="1"/>
    </xf>
    <xf numFmtId="0" fontId="1"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5" fillId="3" borderId="11" xfId="0" applyFont="1" applyFill="1" applyBorder="1" applyAlignment="1" applyProtection="1">
      <alignment vertical="top" wrapText="1"/>
    </xf>
    <xf numFmtId="0" fontId="5" fillId="3" borderId="7"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3" borderId="6" xfId="0" applyFont="1" applyFill="1" applyBorder="1" applyAlignment="1" applyProtection="1">
      <alignment vertical="top" wrapText="1"/>
    </xf>
    <xf numFmtId="0" fontId="5" fillId="3" borderId="4" xfId="0" applyFont="1" applyFill="1" applyBorder="1" applyAlignment="1" applyProtection="1">
      <alignment vertical="top" wrapText="1"/>
    </xf>
    <xf numFmtId="0" fontId="6" fillId="3" borderId="6" xfId="0" applyFont="1" applyFill="1" applyBorder="1" applyAlignment="1" applyProtection="1">
      <alignment vertical="top" wrapText="1"/>
    </xf>
    <xf numFmtId="0" fontId="6" fillId="3" borderId="4" xfId="0" quotePrefix="1" applyFont="1" applyFill="1" applyBorder="1" applyAlignment="1" applyProtection="1">
      <alignment vertical="top" wrapText="1"/>
    </xf>
    <xf numFmtId="0" fontId="6" fillId="0" borderId="0" xfId="0" quotePrefix="1" applyFont="1" applyFill="1" applyBorder="1" applyAlignment="1" applyProtection="1">
      <alignment vertical="top" wrapText="1"/>
    </xf>
    <xf numFmtId="0" fontId="6" fillId="3" borderId="4"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0" fillId="3" borderId="16" xfId="0" applyFill="1" applyBorder="1" applyAlignment="1" applyProtection="1">
      <alignment horizontal="left" vertical="top" wrapText="1"/>
      <protection locked="0"/>
    </xf>
    <xf numFmtId="0" fontId="5" fillId="3" borderId="17" xfId="0" applyFont="1" applyFill="1" applyBorder="1" applyAlignment="1" applyProtection="1">
      <alignment vertical="top" wrapText="1"/>
    </xf>
    <xf numFmtId="0" fontId="6" fillId="3" borderId="18" xfId="0" applyFont="1" applyFill="1" applyBorder="1" applyAlignment="1" applyProtection="1">
      <alignment vertical="top" wrapText="1"/>
    </xf>
    <xf numFmtId="0" fontId="8" fillId="3" borderId="19" xfId="0" applyFont="1" applyFill="1" applyBorder="1" applyAlignment="1" applyProtection="1">
      <alignment vertical="top" wrapText="1"/>
    </xf>
    <xf numFmtId="0" fontId="8" fillId="3" borderId="11" xfId="0" applyFont="1" applyFill="1" applyBorder="1" applyAlignment="1" applyProtection="1">
      <alignment vertical="top" wrapText="1"/>
    </xf>
    <xf numFmtId="0" fontId="9" fillId="3" borderId="20" xfId="0" applyFont="1" applyFill="1" applyBorder="1" applyAlignment="1" applyProtection="1">
      <alignment vertical="top" wrapText="1"/>
    </xf>
    <xf numFmtId="0" fontId="5" fillId="3" borderId="20" xfId="0" applyFont="1" applyFill="1" applyBorder="1" applyAlignment="1" applyProtection="1">
      <alignment vertical="top" wrapText="1"/>
    </xf>
    <xf numFmtId="0" fontId="9" fillId="3" borderId="18" xfId="0" applyFont="1" applyFill="1" applyBorder="1" applyAlignment="1" applyProtection="1">
      <alignment vertical="top" wrapText="1"/>
    </xf>
    <xf numFmtId="0" fontId="9" fillId="3" borderId="9" xfId="0" applyFont="1" applyFill="1" applyBorder="1" applyAlignment="1" applyProtection="1">
      <alignment vertical="top" wrapText="1"/>
    </xf>
    <xf numFmtId="0" fontId="1" fillId="2" borderId="22" xfId="0" applyFont="1" applyFill="1" applyBorder="1" applyAlignment="1" applyProtection="1">
      <alignment horizontal="center" vertical="top" wrapText="1"/>
    </xf>
    <xf numFmtId="0" fontId="1" fillId="2" borderId="23" xfId="0" applyFont="1" applyFill="1" applyBorder="1" applyAlignment="1" applyProtection="1">
      <alignment horizontal="center" vertical="top" wrapText="1"/>
    </xf>
    <xf numFmtId="0" fontId="1" fillId="2" borderId="17"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xf>
    <xf numFmtId="0" fontId="11" fillId="2" borderId="26" xfId="0" applyFont="1" applyFill="1" applyBorder="1" applyAlignment="1" applyProtection="1">
      <alignment horizontal="center" vertical="top" wrapText="1"/>
    </xf>
    <xf numFmtId="0" fontId="11" fillId="2" borderId="24" xfId="0" applyFont="1" applyFill="1" applyBorder="1" applyAlignment="1" applyProtection="1">
      <alignment horizontal="center" vertical="top" wrapText="1"/>
    </xf>
    <xf numFmtId="0" fontId="11" fillId="2" borderId="27"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2" fillId="2" borderId="29" xfId="0" applyFont="1" applyFill="1" applyBorder="1" applyAlignment="1" applyProtection="1">
      <alignment horizontal="left" vertical="top" wrapText="1"/>
      <protection locked="0"/>
    </xf>
    <xf numFmtId="0" fontId="11" fillId="0" borderId="25" xfId="0" applyFont="1" applyFill="1" applyBorder="1" applyAlignment="1" applyProtection="1">
      <alignment horizontal="center" vertical="top" wrapText="1"/>
    </xf>
    <xf numFmtId="0" fontId="11" fillId="0" borderId="22" xfId="0" applyFont="1" applyFill="1" applyBorder="1" applyAlignment="1" applyProtection="1">
      <alignment horizontal="center" vertical="top" wrapText="1"/>
    </xf>
    <xf numFmtId="0" fontId="11" fillId="0" borderId="28" xfId="0" applyFont="1" applyFill="1" applyBorder="1" applyAlignment="1" applyProtection="1">
      <alignment horizontal="center" vertical="top" wrapText="1"/>
    </xf>
    <xf numFmtId="0" fontId="1" fillId="3" borderId="1" xfId="0" applyFont="1" applyFill="1" applyBorder="1" applyAlignment="1" applyProtection="1">
      <alignment horizontal="center" vertical="top" wrapText="1"/>
    </xf>
    <xf numFmtId="0" fontId="0" fillId="3" borderId="30" xfId="0" applyFill="1" applyBorder="1" applyAlignment="1" applyProtection="1">
      <alignment horizontal="left" vertical="top" wrapText="1"/>
      <protection locked="0"/>
    </xf>
    <xf numFmtId="0" fontId="1" fillId="3" borderId="4"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protection locked="0"/>
    </xf>
    <xf numFmtId="0" fontId="8" fillId="3" borderId="1" xfId="0" applyFont="1" applyFill="1" applyBorder="1" applyAlignment="1" applyProtection="1">
      <alignment vertical="top" wrapText="1"/>
      <protection locked="0"/>
    </xf>
    <xf numFmtId="0" fontId="6" fillId="3" borderId="1" xfId="0" applyFont="1" applyFill="1" applyBorder="1" applyAlignment="1" applyProtection="1">
      <alignment wrapText="1"/>
      <protection locked="0"/>
    </xf>
    <xf numFmtId="0" fontId="14"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wrapText="1"/>
    </xf>
    <xf numFmtId="0" fontId="8" fillId="3" borderId="1" xfId="0" applyFont="1" applyFill="1" applyBorder="1" applyAlignment="1" applyProtection="1">
      <alignment vertical="top" wrapText="1"/>
    </xf>
    <xf numFmtId="0" fontId="6" fillId="3" borderId="1" xfId="0" applyFont="1" applyFill="1" applyBorder="1" applyAlignment="1" applyProtection="1">
      <alignment horizontal="left" vertical="top" wrapText="1"/>
    </xf>
    <xf numFmtId="0" fontId="6" fillId="3" borderId="10" xfId="0" applyFont="1" applyFill="1" applyBorder="1" applyAlignment="1" applyProtection="1">
      <alignment vertical="top" wrapText="1"/>
    </xf>
    <xf numFmtId="0" fontId="19" fillId="0" borderId="0" xfId="0" applyFont="1" applyAlignment="1" applyProtection="1">
      <alignment vertical="top" wrapText="1"/>
    </xf>
    <xf numFmtId="0" fontId="19" fillId="0" borderId="0" xfId="0" applyFont="1" applyAlignment="1" applyProtection="1">
      <alignment vertical="top" wrapText="1"/>
      <protection hidden="1"/>
    </xf>
    <xf numFmtId="0" fontId="20" fillId="0" borderId="0" xfId="1" applyFont="1" applyAlignment="1" applyProtection="1">
      <alignment vertical="top" wrapText="1"/>
    </xf>
    <xf numFmtId="0" fontId="19" fillId="0" borderId="0" xfId="0" applyFont="1" applyFill="1" applyAlignment="1" applyProtection="1">
      <alignment vertical="top" wrapText="1"/>
      <protection hidden="1"/>
    </xf>
    <xf numFmtId="0" fontId="19" fillId="0" borderId="0" xfId="0" applyFont="1" applyFill="1" applyAlignment="1" applyProtection="1">
      <alignment vertical="top"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vertical="top" wrapText="1"/>
      <protection hidden="1"/>
    </xf>
    <xf numFmtId="0" fontId="5" fillId="3" borderId="1" xfId="0" applyFont="1" applyFill="1" applyBorder="1" applyAlignment="1">
      <alignment horizontal="left" vertical="top" wrapText="1"/>
    </xf>
    <xf numFmtId="0" fontId="5" fillId="3" borderId="3" xfId="0" applyFont="1" applyFill="1" applyBorder="1" applyAlignment="1" applyProtection="1">
      <alignment vertical="top" wrapText="1"/>
      <protection locked="0"/>
    </xf>
    <xf numFmtId="0" fontId="14" fillId="3" borderId="5" xfId="0" applyFont="1" applyFill="1" applyBorder="1" applyAlignment="1" applyProtection="1">
      <alignment vertical="top" wrapText="1"/>
      <protection locked="0"/>
    </xf>
    <xf numFmtId="0" fontId="13" fillId="0" borderId="0" xfId="0" applyFont="1" applyFill="1" applyAlignment="1" applyProtection="1">
      <alignment horizontal="left" vertical="center" wrapText="1"/>
      <protection locked="0"/>
    </xf>
    <xf numFmtId="0" fontId="0" fillId="3" borderId="29" xfId="0" applyFill="1" applyBorder="1" applyAlignment="1" applyProtection="1">
      <alignment horizontal="left" vertical="top" wrapText="1"/>
      <protection locked="0"/>
    </xf>
    <xf numFmtId="0" fontId="9" fillId="3" borderId="17" xfId="0" applyFont="1" applyFill="1" applyBorder="1" applyAlignment="1" applyProtection="1">
      <alignment vertical="top" wrapText="1"/>
      <protection locked="0"/>
    </xf>
    <xf numFmtId="0" fontId="9" fillId="3" borderId="17" xfId="0" applyFont="1" applyFill="1" applyBorder="1" applyAlignment="1" applyProtection="1">
      <alignment vertical="top" wrapText="1"/>
    </xf>
    <xf numFmtId="0" fontId="8" fillId="3" borderId="17" xfId="0" applyFont="1" applyFill="1" applyBorder="1" applyAlignment="1" applyProtection="1">
      <alignment vertical="top" wrapText="1"/>
    </xf>
    <xf numFmtId="0" fontId="8" fillId="3" borderId="18" xfId="0" applyFont="1" applyFill="1" applyBorder="1" applyAlignment="1" applyProtection="1">
      <alignment vertical="top" wrapText="1"/>
    </xf>
    <xf numFmtId="0" fontId="0" fillId="5" borderId="33" xfId="0" applyFill="1" applyBorder="1" applyAlignment="1" applyProtection="1">
      <alignment vertical="top" wrapText="1"/>
      <protection locked="0"/>
    </xf>
    <xf numFmtId="0" fontId="0" fillId="6" borderId="35" xfId="0" applyFill="1" applyBorder="1" applyAlignment="1" applyProtection="1">
      <alignment vertical="top" wrapText="1"/>
      <protection locked="0"/>
    </xf>
    <xf numFmtId="0" fontId="0" fillId="4" borderId="35" xfId="0" applyFill="1" applyBorder="1" applyAlignment="1" applyProtection="1">
      <alignment vertical="top" wrapText="1"/>
      <protection locked="0"/>
    </xf>
    <xf numFmtId="0" fontId="0" fillId="7" borderId="37" xfId="0" applyFill="1" applyBorder="1" applyAlignment="1" applyProtection="1">
      <alignment vertical="top" wrapText="1"/>
      <protection locked="0"/>
    </xf>
    <xf numFmtId="0" fontId="0" fillId="8" borderId="42" xfId="0" applyFill="1" applyBorder="1" applyAlignment="1">
      <alignment wrapText="1"/>
    </xf>
    <xf numFmtId="0" fontId="0" fillId="0" borderId="42" xfId="0" applyBorder="1" applyAlignment="1">
      <alignment wrapText="1"/>
    </xf>
    <xf numFmtId="0" fontId="0" fillId="0" borderId="41" xfId="0" applyBorder="1" applyAlignment="1">
      <alignment wrapText="1"/>
    </xf>
    <xf numFmtId="0" fontId="12" fillId="0" borderId="42" xfId="1" applyBorder="1" applyAlignment="1">
      <alignment wrapText="1"/>
    </xf>
    <xf numFmtId="0" fontId="0" fillId="0" borderId="43" xfId="0" applyBorder="1" applyAlignment="1">
      <alignment wrapText="1"/>
    </xf>
    <xf numFmtId="0" fontId="0" fillId="0" borderId="44" xfId="0" applyBorder="1" applyAlignment="1">
      <alignment wrapText="1"/>
    </xf>
    <xf numFmtId="0" fontId="0" fillId="9" borderId="42" xfId="0" applyFill="1" applyBorder="1" applyAlignment="1">
      <alignment wrapText="1"/>
    </xf>
    <xf numFmtId="0" fontId="0" fillId="9" borderId="41" xfId="0" applyFill="1" applyBorder="1" applyAlignment="1">
      <alignment wrapText="1"/>
    </xf>
    <xf numFmtId="0" fontId="0" fillId="9" borderId="0" xfId="0" applyFill="1"/>
    <xf numFmtId="0" fontId="0" fillId="9" borderId="39" xfId="0" applyFill="1" applyBorder="1" applyAlignment="1">
      <alignment wrapText="1"/>
    </xf>
    <xf numFmtId="0" fontId="26" fillId="9" borderId="40" xfId="0" applyFont="1" applyFill="1" applyBorder="1" applyAlignment="1">
      <alignment wrapText="1"/>
    </xf>
    <xf numFmtId="0" fontId="16" fillId="2" borderId="14" xfId="0" applyFont="1" applyFill="1" applyBorder="1" applyAlignment="1" applyProtection="1">
      <alignment horizontal="center" vertical="center" wrapText="1"/>
      <protection locked="0"/>
    </xf>
    <xf numFmtId="0" fontId="15" fillId="4" borderId="21" xfId="0" applyFont="1" applyFill="1" applyBorder="1" applyAlignment="1" applyProtection="1">
      <alignment horizontal="left" vertical="top" wrapText="1"/>
      <protection locked="0"/>
    </xf>
    <xf numFmtId="0" fontId="27" fillId="0" borderId="0" xfId="0" applyFont="1" applyAlignment="1" applyProtection="1">
      <alignment horizontal="left"/>
    </xf>
    <xf numFmtId="0" fontId="27" fillId="4" borderId="0" xfId="0" applyFont="1" applyFill="1" applyProtection="1">
      <protection locked="0"/>
    </xf>
    <xf numFmtId="0" fontId="27" fillId="0" borderId="0" xfId="0" applyFont="1" applyProtection="1">
      <protection locked="0"/>
    </xf>
    <xf numFmtId="0" fontId="27" fillId="0" borderId="1" xfId="0" applyFont="1" applyBorder="1" applyAlignment="1" applyProtection="1">
      <alignment vertical="top" wrapText="1"/>
    </xf>
    <xf numFmtId="0" fontId="27" fillId="0" borderId="1" xfId="0" applyFont="1" applyBorder="1" applyAlignment="1" applyProtection="1">
      <alignment vertical="top" wrapText="1"/>
      <protection locked="0"/>
    </xf>
    <xf numFmtId="0" fontId="0" fillId="5" borderId="32" xfId="0" applyFill="1" applyBorder="1" applyAlignment="1" applyProtection="1">
      <alignment vertical="top" wrapText="1"/>
      <protection locked="0"/>
    </xf>
    <xf numFmtId="0" fontId="0" fillId="6" borderId="34" xfId="0" applyFill="1" applyBorder="1" applyAlignment="1" applyProtection="1">
      <alignment vertical="top" wrapText="1"/>
      <protection locked="0"/>
    </xf>
    <xf numFmtId="0" fontId="0" fillId="4" borderId="34" xfId="0" applyFill="1" applyBorder="1" applyAlignment="1" applyProtection="1">
      <alignment vertical="top" wrapText="1"/>
      <protection locked="0"/>
    </xf>
    <xf numFmtId="0" fontId="0" fillId="7" borderId="36" xfId="0" applyFill="1" applyBorder="1" applyAlignment="1" applyProtection="1">
      <alignment vertical="top" wrapText="1"/>
      <protection locked="0"/>
    </xf>
    <xf numFmtId="0" fontId="0" fillId="0" borderId="41" xfId="0" applyFill="1" applyBorder="1" applyAlignment="1" applyProtection="1">
      <alignment vertical="top" wrapText="1"/>
    </xf>
    <xf numFmtId="0" fontId="0" fillId="0" borderId="41" xfId="0" applyBorder="1" applyAlignment="1" applyProtection="1">
      <alignment vertical="top" wrapText="1"/>
    </xf>
    <xf numFmtId="14" fontId="27" fillId="0" borderId="1" xfId="0" applyNumberFormat="1" applyFont="1" applyBorder="1" applyAlignment="1" applyProtection="1">
      <alignment vertical="top" wrapText="1"/>
      <protection locked="0"/>
    </xf>
    <xf numFmtId="0" fontId="29" fillId="0" borderId="42" xfId="0" applyFont="1" applyBorder="1" applyAlignment="1">
      <alignment wrapText="1"/>
    </xf>
    <xf numFmtId="0" fontId="0" fillId="9" borderId="39" xfId="0" applyFill="1" applyBorder="1" applyAlignment="1">
      <alignment vertical="center" wrapText="1"/>
    </xf>
    <xf numFmtId="0" fontId="0" fillId="0" borderId="41" xfId="0" applyBorder="1" applyAlignment="1">
      <alignment vertical="center" wrapText="1"/>
    </xf>
    <xf numFmtId="0" fontId="0" fillId="0" borderId="41" xfId="0" quotePrefix="1" applyBorder="1" applyAlignment="1">
      <alignment horizontal="left" vertical="center" wrapText="1"/>
    </xf>
    <xf numFmtId="0" fontId="0" fillId="0" borderId="41" xfId="0" applyBorder="1" applyAlignment="1">
      <alignment horizontal="left" vertical="center" wrapText="1"/>
    </xf>
    <xf numFmtId="0" fontId="0" fillId="9" borderId="41" xfId="0" applyFill="1" applyBorder="1" applyAlignment="1">
      <alignment vertical="center" wrapText="1"/>
    </xf>
    <xf numFmtId="0" fontId="0" fillId="0" borderId="43" xfId="0" applyBorder="1" applyAlignment="1">
      <alignment vertical="center" wrapText="1"/>
    </xf>
    <xf numFmtId="0" fontId="0" fillId="0" borderId="0" xfId="0" applyAlignment="1">
      <alignment vertical="center"/>
    </xf>
    <xf numFmtId="0" fontId="30" fillId="0" borderId="42" xfId="1" applyFont="1" applyBorder="1" applyAlignment="1">
      <alignment wrapText="1"/>
    </xf>
    <xf numFmtId="0" fontId="12" fillId="3" borderId="0" xfId="1" applyFill="1" applyAlignment="1" applyProtection="1">
      <alignment horizontal="left" vertical="top" wrapText="1"/>
      <protection locked="0"/>
    </xf>
    <xf numFmtId="0" fontId="12" fillId="3" borderId="1" xfId="1" applyFill="1" applyBorder="1" applyAlignment="1" applyProtection="1">
      <alignment vertical="top" wrapText="1"/>
      <protection locked="0"/>
    </xf>
    <xf numFmtId="0" fontId="12" fillId="3" borderId="1" xfId="1" applyFill="1" applyBorder="1" applyAlignment="1" applyProtection="1">
      <alignment horizontal="left" vertical="top" wrapText="1"/>
      <protection locked="0"/>
    </xf>
    <xf numFmtId="0" fontId="12" fillId="3" borderId="3" xfId="1" applyFill="1" applyBorder="1" applyAlignment="1" applyProtection="1">
      <alignment horizontal="left" vertical="top" wrapText="1"/>
      <protection locked="0"/>
    </xf>
    <xf numFmtId="0" fontId="21" fillId="4" borderId="15" xfId="0" applyFont="1" applyFill="1" applyBorder="1" applyAlignment="1" applyProtection="1">
      <alignment horizontal="center" vertical="top" wrapText="1"/>
      <protection locked="0"/>
    </xf>
    <xf numFmtId="0" fontId="21" fillId="4" borderId="31" xfId="0" applyFont="1" applyFill="1" applyBorder="1" applyAlignment="1" applyProtection="1">
      <alignment horizontal="center" vertical="top" wrapText="1"/>
      <protection locked="0"/>
    </xf>
    <xf numFmtId="0" fontId="16" fillId="2" borderId="12"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25" fillId="0" borderId="38" xfId="0" applyFont="1" applyBorder="1" applyAlignment="1" applyProtection="1">
      <alignment horizontal="left" vertical="top" wrapText="1"/>
      <protection locked="0"/>
    </xf>
    <xf numFmtId="0" fontId="23" fillId="0" borderId="38" xfId="0" applyFont="1" applyBorder="1" applyAlignment="1" applyProtection="1">
      <alignment horizontal="center" vertical="center" wrapText="1"/>
      <protection locked="0"/>
    </xf>
    <xf numFmtId="0" fontId="0" fillId="0" borderId="0" xfId="0" applyBorder="1" applyAlignment="1" applyProtection="1">
      <alignment horizontal="center" vertical="top" wrapText="1"/>
      <protection locked="0"/>
    </xf>
    <xf numFmtId="0" fontId="23" fillId="0" borderId="48" xfId="0" applyFont="1" applyFill="1" applyBorder="1" applyAlignment="1" applyProtection="1">
      <alignment horizontal="center" vertical="center" wrapText="1"/>
      <protection locked="0"/>
    </xf>
    <xf numFmtId="0" fontId="0" fillId="0" borderId="49"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47" xfId="0" applyFont="1" applyFill="1" applyBorder="1" applyAlignment="1" applyProtection="1">
      <alignment horizontal="center" vertical="center" wrapText="1"/>
      <protection locked="0"/>
    </xf>
    <xf numFmtId="0" fontId="12" fillId="0" borderId="38" xfId="1" applyNumberFormat="1" applyBorder="1" applyAlignment="1" applyProtection="1">
      <alignment horizontal="left" vertical="top" wrapText="1"/>
      <protection locked="0"/>
    </xf>
    <xf numFmtId="0" fontId="24" fillId="0" borderId="32" xfId="0" applyFont="1" applyFill="1" applyBorder="1" applyAlignment="1" applyProtection="1">
      <alignment horizontal="center" vertical="center" wrapText="1"/>
      <protection locked="0"/>
    </xf>
    <xf numFmtId="0" fontId="24" fillId="0" borderId="34"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cellXfs>
  <cellStyles count="2">
    <cellStyle name="Hyperlink" xfId="1" builtinId="8"/>
    <cellStyle name="Normal" xfId="0" builtinId="0"/>
  </cellStyles>
  <dxfs count="196">
    <dxf>
      <fill>
        <patternFill>
          <bgColor rgb="FFFF0000"/>
        </patternFill>
      </fill>
    </dxf>
    <dxf>
      <fill>
        <patternFill>
          <bgColor rgb="FFFF0000"/>
        </patternFill>
      </fill>
    </dxf>
    <dxf>
      <fill>
        <patternFill>
          <bgColor rgb="FFFF0000"/>
        </patternFill>
      </fill>
    </dxf>
    <dxf>
      <font>
        <color theme="0" tint="-0.14996795556505021"/>
      </font>
    </dxf>
    <dxf>
      <font>
        <color theme="0" tint="-0.14996795556505021"/>
      </font>
    </dxf>
    <dxf>
      <fill>
        <patternFill>
          <bgColor rgb="FF00B050"/>
        </patternFill>
      </fill>
    </dxf>
    <dxf>
      <fill>
        <patternFill>
          <bgColor rgb="FFFF0000"/>
        </patternFill>
      </fill>
    </dxf>
    <dxf>
      <fill>
        <patternFill>
          <bgColor rgb="FF00B050"/>
        </patternFill>
      </fill>
    </dxf>
    <dxf>
      <fill>
        <patternFill>
          <bgColor rgb="FFFFFF99"/>
        </patternFill>
      </fill>
    </dxf>
    <dxf>
      <fill>
        <patternFill>
          <bgColor rgb="FFFFFF99"/>
        </patternFill>
      </fill>
    </dxf>
    <dxf>
      <fill>
        <patternFill patternType="none">
          <bgColor auto="1"/>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7030A0"/>
        </patternFill>
      </fill>
    </dxf>
    <dxf>
      <fill>
        <patternFill>
          <bgColor rgb="FFFF0000"/>
        </patternFill>
      </fill>
    </dxf>
    <dxf>
      <fill>
        <patternFill>
          <bgColor rgb="FFFFFF00"/>
        </patternFill>
      </fill>
    </dxf>
    <dxf>
      <fill>
        <patternFill>
          <bgColor rgb="FF00B050"/>
        </patternFill>
      </fill>
    </dxf>
    <dxf>
      <font>
        <color theme="0" tint="-0.14996795556505021"/>
      </font>
    </dxf>
    <dxf>
      <fill>
        <patternFill>
          <bgColor rgb="FFFF0000"/>
        </patternFill>
      </fill>
    </dxf>
    <dxf>
      <fill>
        <patternFill>
          <bgColor rgb="FFFF0000"/>
        </patternFill>
      </fill>
    </dxf>
    <dxf>
      <fill>
        <patternFill>
          <bgColor rgb="FFFF0000"/>
        </patternFill>
      </fill>
    </dxf>
    <dxf>
      <font>
        <color theme="0" tint="-0.14996795556505021"/>
      </font>
    </dxf>
    <dxf>
      <fill>
        <patternFill>
          <bgColor rgb="FFFFFF00"/>
        </patternFill>
      </fill>
    </dxf>
    <dxf>
      <fill>
        <patternFill>
          <bgColor rgb="FFFFFF99"/>
        </patternFill>
      </fill>
    </dxf>
    <dxf>
      <font>
        <color theme="0" tint="-0.14996795556505021"/>
      </font>
    </dxf>
    <dxf>
      <fill>
        <patternFill>
          <bgColor rgb="FFFFFF00"/>
        </patternFill>
      </fill>
    </dxf>
    <dxf>
      <font>
        <color theme="0" tint="-0.14996795556505021"/>
      </font>
    </dxf>
    <dxf>
      <fill>
        <patternFill>
          <bgColor rgb="FFFFFF00"/>
        </patternFill>
      </fill>
    </dxf>
    <dxf>
      <font>
        <color theme="0" tint="-0.14996795556505021"/>
      </font>
    </dxf>
    <dxf>
      <fill>
        <patternFill>
          <bgColor rgb="FFFFFF00"/>
        </patternFill>
      </fill>
    </dxf>
    <dxf>
      <font>
        <color theme="0" tint="-0.14996795556505021"/>
      </font>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patternType="solid">
          <fgColor auto="1"/>
          <bgColor rgb="FFFFFF99"/>
        </patternFill>
      </fill>
    </dxf>
    <dxf>
      <fill>
        <patternFill>
          <bgColor rgb="FFFF0000"/>
        </patternFill>
      </fill>
    </dxf>
    <dxf>
      <font>
        <color auto="1"/>
      </font>
      <fill>
        <patternFill>
          <bgColor rgb="FFFF0000"/>
        </patternFill>
      </fill>
    </dxf>
    <dxf>
      <font>
        <color auto="1"/>
      </font>
      <fill>
        <patternFill>
          <bgColor rgb="FF00B050"/>
        </patternFill>
      </fill>
    </dxf>
    <dxf>
      <font>
        <color auto="1"/>
      </font>
      <fill>
        <patternFill>
          <bgColor rgb="FFFFFF00"/>
        </patternFill>
      </fill>
    </dxf>
    <dxf>
      <fill>
        <patternFill>
          <bgColor rgb="FFCC00CC"/>
        </patternFill>
      </fill>
    </dxf>
    <dxf>
      <font>
        <color auto="1"/>
      </font>
      <fill>
        <patternFill>
          <bgColor rgb="FFFF0000"/>
        </patternFill>
      </fill>
    </dxf>
    <dxf>
      <font>
        <color auto="1"/>
      </font>
      <fill>
        <patternFill>
          <bgColor rgb="FF00B050"/>
        </patternFill>
      </fill>
    </dxf>
    <dxf>
      <font>
        <color auto="1"/>
      </font>
      <fill>
        <patternFill>
          <bgColor rgb="FFFFFF00"/>
        </patternFill>
      </fill>
    </dxf>
    <dxf>
      <fill>
        <patternFill>
          <bgColor rgb="FFCC00CC"/>
        </patternFill>
      </fill>
    </dxf>
    <dxf>
      <fill>
        <patternFill>
          <bgColor rgb="FFFF0000"/>
        </patternFill>
      </fill>
    </dxf>
    <dxf>
      <font>
        <b val="0"/>
        <i/>
      </font>
      <fill>
        <patternFill>
          <bgColor theme="9"/>
        </patternFill>
      </fill>
    </dxf>
    <dxf>
      <font>
        <b val="0"/>
        <i/>
      </font>
      <fill>
        <patternFill>
          <bgColor theme="9"/>
        </patternFill>
      </fill>
    </dxf>
    <dxf>
      <font>
        <b/>
        <i val="0"/>
      </font>
      <fill>
        <patternFill>
          <bgColor theme="9"/>
        </patternFill>
      </fill>
    </dxf>
  </dxfs>
  <tableStyles count="0" defaultTableStyle="TableStyleMedium2" defaultPivotStyle="PivotStyleLight16"/>
  <colors>
    <mruColors>
      <color rgb="FF3333FF"/>
      <color rgb="FFFFFF99"/>
      <color rgb="FFCC00CC"/>
      <color rgb="FFFF3399"/>
      <color rgb="FFBD0364"/>
      <color rgb="FFFF9999"/>
      <color rgb="FFFFD1D1"/>
      <color rgb="FFFFD9D9"/>
      <color rgb="FFF7FF8B"/>
      <color rgb="FFFE9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A$16" lockText="1" noThreeD="1"/>
</file>

<file path=xl/ctrlProps/ctrlProp10.xml><?xml version="1.0" encoding="utf-8"?>
<formControlPr xmlns="http://schemas.microsoft.com/office/spreadsheetml/2009/9/main" objectType="CheckBox" fmlaLink="$AK$16" lockText="1" noThreeD="1"/>
</file>

<file path=xl/ctrlProps/ctrlProp11.xml><?xml version="1.0" encoding="utf-8"?>
<formControlPr xmlns="http://schemas.microsoft.com/office/spreadsheetml/2009/9/main" objectType="CheckBox" fmlaLink="$AA$17" lockText="1" noThreeD="1"/>
</file>

<file path=xl/ctrlProps/ctrlProp12.xml><?xml version="1.0" encoding="utf-8"?>
<formControlPr xmlns="http://schemas.microsoft.com/office/spreadsheetml/2009/9/main" objectType="CheckBox" fmlaLink="$AH$17" lockText="1" noThreeD="1"/>
</file>

<file path=xl/ctrlProps/ctrlProp13.xml><?xml version="1.0" encoding="utf-8"?>
<formControlPr xmlns="http://schemas.microsoft.com/office/spreadsheetml/2009/9/main" objectType="CheckBox" fmlaLink="$AI$17" lockText="1" noThreeD="1"/>
</file>

<file path=xl/ctrlProps/ctrlProp14.xml><?xml version="1.0" encoding="utf-8"?>
<formControlPr xmlns="http://schemas.microsoft.com/office/spreadsheetml/2009/9/main" objectType="CheckBox" fmlaLink="$AB$17" lockText="1" noThreeD="1"/>
</file>

<file path=xl/ctrlProps/ctrlProp15.xml><?xml version="1.0" encoding="utf-8"?>
<formControlPr xmlns="http://schemas.microsoft.com/office/spreadsheetml/2009/9/main" objectType="CheckBox" fmlaLink="$AC$17" lockText="1" noThreeD="1"/>
</file>

<file path=xl/ctrlProps/ctrlProp16.xml><?xml version="1.0" encoding="utf-8"?>
<formControlPr xmlns="http://schemas.microsoft.com/office/spreadsheetml/2009/9/main" objectType="CheckBox" fmlaLink="$AD$17" lockText="1" noThreeD="1"/>
</file>

<file path=xl/ctrlProps/ctrlProp17.xml><?xml version="1.0" encoding="utf-8"?>
<formControlPr xmlns="http://schemas.microsoft.com/office/spreadsheetml/2009/9/main" objectType="CheckBox" fmlaLink="$AF$17" lockText="1" noThreeD="1"/>
</file>

<file path=xl/ctrlProps/ctrlProp18.xml><?xml version="1.0" encoding="utf-8"?>
<formControlPr xmlns="http://schemas.microsoft.com/office/spreadsheetml/2009/9/main" objectType="CheckBox" fmlaLink="$AN$17" lockText="1" noThreeD="1"/>
</file>

<file path=xl/ctrlProps/ctrlProp19.xml><?xml version="1.0" encoding="utf-8"?>
<formControlPr xmlns="http://schemas.microsoft.com/office/spreadsheetml/2009/9/main" objectType="CheckBox" fmlaLink="$AG$17" lockText="1" noThreeD="1"/>
</file>

<file path=xl/ctrlProps/ctrlProp2.xml><?xml version="1.0" encoding="utf-8"?>
<formControlPr xmlns="http://schemas.microsoft.com/office/spreadsheetml/2009/9/main" objectType="CheckBox" fmlaLink="$AC$16" lockText="1" noThreeD="1"/>
</file>

<file path=xl/ctrlProps/ctrlProp20.xml><?xml version="1.0" encoding="utf-8"?>
<formControlPr xmlns="http://schemas.microsoft.com/office/spreadsheetml/2009/9/main" objectType="CheckBox" fmlaLink="$AJ$17" lockText="1" noThreeD="1"/>
</file>

<file path=xl/ctrlProps/ctrlProp21.xml><?xml version="1.0" encoding="utf-8"?>
<formControlPr xmlns="http://schemas.microsoft.com/office/spreadsheetml/2009/9/main" objectType="CheckBox" fmlaLink="$AE$17" lockText="1" noThreeD="1"/>
</file>

<file path=xl/ctrlProps/ctrlProp22.xml><?xml version="1.0" encoding="utf-8"?>
<formControlPr xmlns="http://schemas.microsoft.com/office/spreadsheetml/2009/9/main" objectType="CheckBox" fmlaLink="$AK$17" lockText="1" noThreeD="1"/>
</file>

<file path=xl/ctrlProps/ctrlProp23.xml><?xml version="1.0" encoding="utf-8"?>
<formControlPr xmlns="http://schemas.microsoft.com/office/spreadsheetml/2009/9/main" objectType="CheckBox" fmlaLink="$AL$17" lockText="1" noThreeD="1"/>
</file>

<file path=xl/ctrlProps/ctrlProp24.xml><?xml version="1.0" encoding="utf-8"?>
<formControlPr xmlns="http://schemas.microsoft.com/office/spreadsheetml/2009/9/main" objectType="CheckBox" fmlaLink="$AM$17" lockText="1" noThreeD="1"/>
</file>

<file path=xl/ctrlProps/ctrlProp25.xml><?xml version="1.0" encoding="utf-8"?>
<formControlPr xmlns="http://schemas.microsoft.com/office/spreadsheetml/2009/9/main" objectType="CheckBox" fmlaLink="$AL$16" lockText="1" noThreeD="1"/>
</file>

<file path=xl/ctrlProps/ctrlProp26.xml><?xml version="1.0" encoding="utf-8"?>
<formControlPr xmlns="http://schemas.microsoft.com/office/spreadsheetml/2009/9/main" objectType="CheckBox" fmlaLink="$AM$16" lockText="1" noThreeD="1"/>
</file>

<file path=xl/ctrlProps/ctrlProp27.xml><?xml version="1.0" encoding="utf-8"?>
<formControlPr xmlns="http://schemas.microsoft.com/office/spreadsheetml/2009/9/main" objectType="CheckBox" fmlaLink="$AO$17" lockText="1" noThreeD="1"/>
</file>

<file path=xl/ctrlProps/ctrlProp28.xml><?xml version="1.0" encoding="utf-8"?>
<formControlPr xmlns="http://schemas.microsoft.com/office/spreadsheetml/2009/9/main" objectType="CheckBox" fmlaLink="$AB$16" lockText="1" noThreeD="1"/>
</file>

<file path=xl/ctrlProps/ctrlProp3.xml><?xml version="1.0" encoding="utf-8"?>
<formControlPr xmlns="http://schemas.microsoft.com/office/spreadsheetml/2009/9/main" objectType="CheckBox" fmlaLink="$AD$16" lockText="1" noThreeD="1"/>
</file>

<file path=xl/ctrlProps/ctrlProp4.xml><?xml version="1.0" encoding="utf-8"?>
<formControlPr xmlns="http://schemas.microsoft.com/office/spreadsheetml/2009/9/main" objectType="CheckBox" fmlaLink="$AE$16" lockText="1" noThreeD="1"/>
</file>

<file path=xl/ctrlProps/ctrlProp5.xml><?xml version="1.0" encoding="utf-8"?>
<formControlPr xmlns="http://schemas.microsoft.com/office/spreadsheetml/2009/9/main" objectType="CheckBox" fmlaLink="$AF$16" lockText="1" noThreeD="1"/>
</file>

<file path=xl/ctrlProps/ctrlProp6.xml><?xml version="1.0" encoding="utf-8"?>
<formControlPr xmlns="http://schemas.microsoft.com/office/spreadsheetml/2009/9/main" objectType="CheckBox" fmlaLink="$AG$16" lockText="1" noThreeD="1"/>
</file>

<file path=xl/ctrlProps/ctrlProp7.xml><?xml version="1.0" encoding="utf-8"?>
<formControlPr xmlns="http://schemas.microsoft.com/office/spreadsheetml/2009/9/main" objectType="CheckBox" fmlaLink="$AH$16" lockText="1" noThreeD="1"/>
</file>

<file path=xl/ctrlProps/ctrlProp8.xml><?xml version="1.0" encoding="utf-8"?>
<formControlPr xmlns="http://schemas.microsoft.com/office/spreadsheetml/2009/9/main" objectType="CheckBox" fmlaLink="$AI$16" lockText="1" noThreeD="1"/>
</file>

<file path=xl/ctrlProps/ctrlProp9.xml><?xml version="1.0" encoding="utf-8"?>
<formControlPr xmlns="http://schemas.microsoft.com/office/spreadsheetml/2009/9/main" objectType="CheckBox" fmlaLink="$AJ$16"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15</xdr:row>
          <xdr:rowOff>600075</xdr:rowOff>
        </xdr:from>
        <xdr:to>
          <xdr:col>4</xdr:col>
          <xdr:colOff>1381125</xdr:colOff>
          <xdr:row>15</xdr:row>
          <xdr:rowOff>838200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1047750</xdr:rowOff>
        </xdr:from>
        <xdr:to>
          <xdr:col>4</xdr:col>
          <xdr:colOff>1485900</xdr:colOff>
          <xdr:row>15</xdr:row>
          <xdr:rowOff>1276350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Phone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1266825</xdr:rowOff>
        </xdr:from>
        <xdr:to>
          <xdr:col>4</xdr:col>
          <xdr:colOff>1457325</xdr:colOff>
          <xdr:row>15</xdr:row>
          <xdr:rowOff>1476375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1476375</xdr:rowOff>
        </xdr:from>
        <xdr:to>
          <xdr:col>4</xdr:col>
          <xdr:colOff>1457325</xdr:colOff>
          <xdr:row>15</xdr:row>
          <xdr:rowOff>1704975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IP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1695450</xdr:rowOff>
        </xdr:from>
        <xdr:to>
          <xdr:col>4</xdr:col>
          <xdr:colOff>1657350</xdr:colOff>
          <xdr:row>15</xdr:row>
          <xdr:rowOff>1914525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Product Serial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1666875</xdr:colOff>
          <xdr:row>15</xdr:row>
          <xdr:rowOff>571500</xdr:rowOff>
        </xdr:from>
        <xdr:to>
          <xdr:col>4</xdr:col>
          <xdr:colOff>2819400</xdr:colOff>
          <xdr:row>15</xdr:row>
          <xdr:rowOff>819150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781050</xdr:rowOff>
        </xdr:from>
        <xdr:to>
          <xdr:col>4</xdr:col>
          <xdr:colOff>2828925</xdr:colOff>
          <xdr:row>15</xdr:row>
          <xdr:rowOff>1019175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Birthplace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1019175</xdr:rowOff>
        </xdr:from>
        <xdr:to>
          <xdr:col>4</xdr:col>
          <xdr:colOff>2828925</xdr:colOff>
          <xdr:row>15</xdr:row>
          <xdr:rowOff>1266825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Customer 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1238250</xdr:rowOff>
        </xdr:from>
        <xdr:to>
          <xdr:col>4</xdr:col>
          <xdr:colOff>2828925</xdr:colOff>
          <xdr:row>15</xdr:row>
          <xdr:rowOff>1476375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Lead generation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1457325</xdr:rowOff>
        </xdr:from>
        <xdr:to>
          <xdr:col>4</xdr:col>
          <xdr:colOff>2828925</xdr:colOff>
          <xdr:row>15</xdr:row>
          <xdr:rowOff>1695450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User behavior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638175</xdr:rowOff>
        </xdr:from>
        <xdr:to>
          <xdr:col>4</xdr:col>
          <xdr:colOff>1143000</xdr:colOff>
          <xdr:row>16</xdr:row>
          <xdr:rowOff>847725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Credentials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1866900</xdr:colOff>
          <xdr:row>16</xdr:row>
          <xdr:rowOff>628650</xdr:rowOff>
        </xdr:from>
        <xdr:to>
          <xdr:col>4</xdr:col>
          <xdr:colOff>2733675</xdr:colOff>
          <xdr:row>16</xdr:row>
          <xdr:rowOff>838200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Genetic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1866900</xdr:colOff>
          <xdr:row>16</xdr:row>
          <xdr:rowOff>838200</xdr:rowOff>
        </xdr:from>
        <xdr:to>
          <xdr:col>4</xdr:col>
          <xdr:colOff>3181350</xdr:colOff>
          <xdr:row>16</xdr:row>
          <xdr:rowOff>1047750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Racial/Ethnic Origin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857250</xdr:rowOff>
        </xdr:from>
        <xdr:to>
          <xdr:col>4</xdr:col>
          <xdr:colOff>1590675</xdr:colOff>
          <xdr:row>16</xdr:row>
          <xdr:rowOff>1085850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SSN or Nat'l 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1095375</xdr:rowOff>
        </xdr:from>
        <xdr:to>
          <xdr:col>4</xdr:col>
          <xdr:colOff>1590675</xdr:colOff>
          <xdr:row>16</xdr:row>
          <xdr:rowOff>1295400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Driver's license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1314450</xdr:rowOff>
        </xdr:from>
        <xdr:to>
          <xdr:col>4</xdr:col>
          <xdr:colOff>1724025</xdr:colOff>
          <xdr:row>16</xdr:row>
          <xdr:rowOff>1524000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Credit/Debit/Pmt. Card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1781175</xdr:rowOff>
        </xdr:from>
        <xdr:to>
          <xdr:col>4</xdr:col>
          <xdr:colOff>1714500</xdr:colOff>
          <xdr:row>16</xdr:row>
          <xdr:rowOff>1962150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Care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1895475</xdr:colOff>
          <xdr:row>16</xdr:row>
          <xdr:rowOff>1924050</xdr:rowOff>
        </xdr:from>
        <xdr:to>
          <xdr:col>4</xdr:col>
          <xdr:colOff>2914650</xdr:colOff>
          <xdr:row>16</xdr:row>
          <xdr:rowOff>2228850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1962150</xdr:rowOff>
        </xdr:from>
        <xdr:to>
          <xdr:col>4</xdr:col>
          <xdr:colOff>1905000</xdr:colOff>
          <xdr:row>16</xdr:row>
          <xdr:rowOff>2219325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Background/Credit check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1866900</xdr:colOff>
          <xdr:row>16</xdr:row>
          <xdr:rowOff>1047750</xdr:rowOff>
        </xdr:from>
        <xdr:to>
          <xdr:col>4</xdr:col>
          <xdr:colOff>3162300</xdr:colOff>
          <xdr:row>16</xdr:row>
          <xdr:rowOff>1266825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Political Opinions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1552575</xdr:rowOff>
        </xdr:from>
        <xdr:to>
          <xdr:col>4</xdr:col>
          <xdr:colOff>2038350</xdr:colOff>
          <xdr:row>16</xdr:row>
          <xdr:rowOff>1752600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Account/Financial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1866900</xdr:colOff>
          <xdr:row>16</xdr:row>
          <xdr:rowOff>1295400</xdr:rowOff>
        </xdr:from>
        <xdr:to>
          <xdr:col>4</xdr:col>
          <xdr:colOff>3162300</xdr:colOff>
          <xdr:row>16</xdr:row>
          <xdr:rowOff>1514475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Religious/Phil. Beliefs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1866900</xdr:colOff>
          <xdr:row>16</xdr:row>
          <xdr:rowOff>1514475</xdr:rowOff>
        </xdr:from>
        <xdr:to>
          <xdr:col>4</xdr:col>
          <xdr:colOff>3162300</xdr:colOff>
          <xdr:row>16</xdr:row>
          <xdr:rowOff>1724025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Union Membership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1885950</xdr:colOff>
          <xdr:row>16</xdr:row>
          <xdr:rowOff>1733550</xdr:rowOff>
        </xdr:from>
        <xdr:to>
          <xdr:col>4</xdr:col>
          <xdr:colOff>3181350</xdr:colOff>
          <xdr:row>16</xdr:row>
          <xdr:rowOff>1971675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Health/Sex Life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15</xdr:row>
          <xdr:rowOff>1657350</xdr:rowOff>
        </xdr:from>
        <xdr:to>
          <xdr:col>4</xdr:col>
          <xdr:colOff>3000375</xdr:colOff>
          <xdr:row>15</xdr:row>
          <xdr:rowOff>1914525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Click or choice tracking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2009775</xdr:rowOff>
        </xdr:from>
        <xdr:to>
          <xdr:col>4</xdr:col>
          <xdr:colOff>866775</xdr:colOff>
          <xdr:row>15</xdr:row>
          <xdr:rowOff>2419350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xdr:from>
      <xdr:col>4</xdr:col>
      <xdr:colOff>808302</xdr:colOff>
      <xdr:row>15</xdr:row>
      <xdr:rowOff>1947862</xdr:rowOff>
    </xdr:from>
    <xdr:to>
      <xdr:col>4</xdr:col>
      <xdr:colOff>3024452</xdr:colOff>
      <xdr:row>15</xdr:row>
      <xdr:rowOff>2495019</xdr:rowOff>
    </xdr:to>
    <xdr:sp macro="" textlink="">
      <xdr:nvSpPr>
        <xdr:cNvPr id="73" name="TextBox 72"/>
        <xdr:cNvSpPr txBox="1"/>
      </xdr:nvSpPr>
      <xdr:spPr>
        <a:xfrm>
          <a:off x="9618927" y="19831050"/>
          <a:ext cx="2216150" cy="547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16</xdr:row>
          <xdr:rowOff>2314575</xdr:rowOff>
        </xdr:from>
        <xdr:to>
          <xdr:col>4</xdr:col>
          <xdr:colOff>904875</xdr:colOff>
          <xdr:row>16</xdr:row>
          <xdr:rowOff>2990850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xdr:from>
      <xdr:col>4</xdr:col>
      <xdr:colOff>797718</xdr:colOff>
      <xdr:row>16</xdr:row>
      <xdr:rowOff>2335212</xdr:rowOff>
    </xdr:from>
    <xdr:to>
      <xdr:col>4</xdr:col>
      <xdr:colOff>3014926</xdr:colOff>
      <xdr:row>16</xdr:row>
      <xdr:rowOff>3013604</xdr:rowOff>
    </xdr:to>
    <xdr:sp macro="" textlink="">
      <xdr:nvSpPr>
        <xdr:cNvPr id="75" name="TextBox 74"/>
        <xdr:cNvSpPr txBox="1"/>
      </xdr:nvSpPr>
      <xdr:spPr>
        <a:xfrm>
          <a:off x="9608343" y="22813962"/>
          <a:ext cx="2217208" cy="678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238125</xdr:colOff>
          <xdr:row>15</xdr:row>
          <xdr:rowOff>819150</xdr:rowOff>
        </xdr:from>
        <xdr:to>
          <xdr:col>4</xdr:col>
          <xdr:colOff>1438275</xdr:colOff>
          <xdr:row>15</xdr:row>
          <xdr:rowOff>1047750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Mailing address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57150</xdr:rowOff>
    </xdr:from>
    <xdr:to>
      <xdr:col>1</xdr:col>
      <xdr:colOff>7934324</xdr:colOff>
      <xdr:row>36</xdr:row>
      <xdr:rowOff>98326</xdr:rowOff>
    </xdr:to>
    <xdr:pic>
      <xdr:nvPicPr>
        <xdr:cNvPr id="2" name="Picture 1"/>
        <xdr:cNvPicPr>
          <a:picLocks noChangeAspect="1"/>
        </xdr:cNvPicPr>
      </xdr:nvPicPr>
      <xdr:blipFill>
        <a:blip xmlns:r="http://schemas.openxmlformats.org/officeDocument/2006/relationships" r:embed="rId1"/>
        <a:stretch>
          <a:fillRect/>
        </a:stretch>
      </xdr:blipFill>
      <xdr:spPr>
        <a:xfrm>
          <a:off x="314325" y="1257300"/>
          <a:ext cx="7934324" cy="5565676"/>
        </a:xfrm>
        <a:prstGeom prst="rect">
          <a:avLst/>
        </a:prstGeom>
      </xdr:spPr>
    </xdr:pic>
    <xdr:clientData/>
  </xdr:twoCellAnchor>
  <xdr:twoCellAnchor editAs="oneCell">
    <xdr:from>
      <xdr:col>0</xdr:col>
      <xdr:colOff>304800</xdr:colOff>
      <xdr:row>45</xdr:row>
      <xdr:rowOff>0</xdr:rowOff>
    </xdr:from>
    <xdr:to>
      <xdr:col>2</xdr:col>
      <xdr:colOff>9525</xdr:colOff>
      <xdr:row>154</xdr:row>
      <xdr:rowOff>94442</xdr:rowOff>
    </xdr:to>
    <xdr:pic>
      <xdr:nvPicPr>
        <xdr:cNvPr id="5" name="Picture 4"/>
        <xdr:cNvPicPr>
          <a:picLocks noChangeAspect="1"/>
        </xdr:cNvPicPr>
      </xdr:nvPicPr>
      <xdr:blipFill>
        <a:blip xmlns:r="http://schemas.openxmlformats.org/officeDocument/2006/relationships" r:embed="rId2"/>
        <a:stretch>
          <a:fillRect/>
        </a:stretch>
      </xdr:blipFill>
      <xdr:spPr>
        <a:xfrm>
          <a:off x="304800" y="8629650"/>
          <a:ext cx="8743950" cy="20877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57150</xdr:rowOff>
    </xdr:from>
    <xdr:to>
      <xdr:col>1</xdr:col>
      <xdr:colOff>7934324</xdr:colOff>
      <xdr:row>74</xdr:row>
      <xdr:rowOff>98326</xdr:rowOff>
    </xdr:to>
    <xdr:pic>
      <xdr:nvPicPr>
        <xdr:cNvPr id="2" name="Picture 1"/>
        <xdr:cNvPicPr>
          <a:picLocks noChangeAspect="1"/>
        </xdr:cNvPicPr>
      </xdr:nvPicPr>
      <xdr:blipFill>
        <a:blip xmlns:r="http://schemas.openxmlformats.org/officeDocument/2006/relationships" r:embed="rId1"/>
        <a:stretch>
          <a:fillRect/>
        </a:stretch>
      </xdr:blipFill>
      <xdr:spPr>
        <a:xfrm>
          <a:off x="314325" y="1257300"/>
          <a:ext cx="7934324" cy="5565676"/>
        </a:xfrm>
        <a:prstGeom prst="rect">
          <a:avLst/>
        </a:prstGeom>
      </xdr:spPr>
    </xdr:pic>
    <xdr:clientData/>
  </xdr:twoCellAnchor>
  <xdr:twoCellAnchor editAs="oneCell">
    <xdr:from>
      <xdr:col>0</xdr:col>
      <xdr:colOff>304800</xdr:colOff>
      <xdr:row>92</xdr:row>
      <xdr:rowOff>19050</xdr:rowOff>
    </xdr:from>
    <xdr:to>
      <xdr:col>2</xdr:col>
      <xdr:colOff>9525</xdr:colOff>
      <xdr:row>201</xdr:row>
      <xdr:rowOff>113492</xdr:rowOff>
    </xdr:to>
    <xdr:pic>
      <xdr:nvPicPr>
        <xdr:cNvPr id="3" name="Picture 2"/>
        <xdr:cNvPicPr>
          <a:picLocks noChangeAspect="1"/>
        </xdr:cNvPicPr>
      </xdr:nvPicPr>
      <xdr:blipFill>
        <a:blip xmlns:r="http://schemas.openxmlformats.org/officeDocument/2006/relationships" r:embed="rId2"/>
        <a:stretch>
          <a:fillRect/>
        </a:stretch>
      </xdr:blipFill>
      <xdr:spPr>
        <a:xfrm>
          <a:off x="304800" y="21764625"/>
          <a:ext cx="8743950" cy="20877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57150</xdr:rowOff>
    </xdr:from>
    <xdr:to>
      <xdr:col>1</xdr:col>
      <xdr:colOff>7934324</xdr:colOff>
      <xdr:row>62</xdr:row>
      <xdr:rowOff>98326</xdr:rowOff>
    </xdr:to>
    <xdr:pic>
      <xdr:nvPicPr>
        <xdr:cNvPr id="2" name="Picture 1"/>
        <xdr:cNvPicPr>
          <a:picLocks noChangeAspect="1"/>
        </xdr:cNvPicPr>
      </xdr:nvPicPr>
      <xdr:blipFill>
        <a:blip xmlns:r="http://schemas.openxmlformats.org/officeDocument/2006/relationships" r:embed="rId1"/>
        <a:stretch>
          <a:fillRect/>
        </a:stretch>
      </xdr:blipFill>
      <xdr:spPr>
        <a:xfrm>
          <a:off x="314325" y="12658725"/>
          <a:ext cx="7934324" cy="5565676"/>
        </a:xfrm>
        <a:prstGeom prst="rect">
          <a:avLst/>
        </a:prstGeom>
      </xdr:spPr>
    </xdr:pic>
    <xdr:clientData/>
  </xdr:twoCellAnchor>
  <xdr:twoCellAnchor editAs="oneCell">
    <xdr:from>
      <xdr:col>0</xdr:col>
      <xdr:colOff>304800</xdr:colOff>
      <xdr:row>80</xdr:row>
      <xdr:rowOff>19050</xdr:rowOff>
    </xdr:from>
    <xdr:to>
      <xdr:col>2</xdr:col>
      <xdr:colOff>9525</xdr:colOff>
      <xdr:row>189</xdr:row>
      <xdr:rowOff>113492</xdr:rowOff>
    </xdr:to>
    <xdr:pic>
      <xdr:nvPicPr>
        <xdr:cNvPr id="3" name="Picture 2"/>
        <xdr:cNvPicPr>
          <a:picLocks noChangeAspect="1"/>
        </xdr:cNvPicPr>
      </xdr:nvPicPr>
      <xdr:blipFill>
        <a:blip xmlns:r="http://schemas.openxmlformats.org/officeDocument/2006/relationships" r:embed="rId2"/>
        <a:stretch>
          <a:fillRect/>
        </a:stretch>
      </xdr:blipFill>
      <xdr:spPr>
        <a:xfrm>
          <a:off x="304800" y="23479125"/>
          <a:ext cx="8743950" cy="20877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57150</xdr:rowOff>
    </xdr:from>
    <xdr:to>
      <xdr:col>1</xdr:col>
      <xdr:colOff>7934324</xdr:colOff>
      <xdr:row>35</xdr:row>
      <xdr:rowOff>98326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200150"/>
          <a:ext cx="7934324" cy="5565676"/>
        </a:xfrm>
        <a:prstGeom prst="rect">
          <a:avLst/>
        </a:prstGeom>
      </xdr:spPr>
    </xdr:pic>
    <xdr:clientData/>
  </xdr:twoCellAnchor>
  <xdr:twoCellAnchor editAs="oneCell">
    <xdr:from>
      <xdr:col>0</xdr:col>
      <xdr:colOff>276226</xdr:colOff>
      <xdr:row>57</xdr:row>
      <xdr:rowOff>28575</xdr:rowOff>
    </xdr:from>
    <xdr:to>
      <xdr:col>2</xdr:col>
      <xdr:colOff>108</xdr:colOff>
      <xdr:row>158</xdr:row>
      <xdr:rowOff>15157</xdr:rowOff>
    </xdr:to>
    <xdr:pic>
      <xdr:nvPicPr>
        <xdr:cNvPr id="6" name="Picture 5"/>
        <xdr:cNvPicPr>
          <a:picLocks noChangeAspect="1"/>
        </xdr:cNvPicPr>
      </xdr:nvPicPr>
      <xdr:blipFill>
        <a:blip xmlns:r="http://schemas.openxmlformats.org/officeDocument/2006/relationships" r:embed="rId2"/>
        <a:stretch>
          <a:fillRect/>
        </a:stretch>
      </xdr:blipFill>
      <xdr:spPr>
        <a:xfrm>
          <a:off x="276226" y="11610975"/>
          <a:ext cx="7972532" cy="192270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a2013.sharepoint.hp.com/Applications/Microsoft%20Office%202011/Microsoft%20Excel.app/Contents/MacOS/SIG_SIGv7_Lite_Final_2_3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 Notes"/>
      <sheetName val="Copyright"/>
      <sheetName val="Terms of Use"/>
      <sheetName val="Cover Page"/>
      <sheetName val="Business Information"/>
      <sheetName val="Documentation"/>
      <sheetName val="Lite"/>
      <sheetName val="Z. Additional Questions"/>
      <sheetName val="Glossary"/>
      <sheetName val="Version History"/>
      <sheetName val="Ful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 Type="http://schemas.openxmlformats.org/officeDocument/2006/relationships/hyperlink" Target="../../../../../../../../../F4/OGC/Pages/confidnt.aspx" TargetMode="External"/><Relationship Id="rId21" Type="http://schemas.openxmlformats.org/officeDocument/2006/relationships/ctrlProp" Target="../ctrlProps/ctrlProp12.xml"/><Relationship Id="rId34" Type="http://schemas.openxmlformats.org/officeDocument/2006/relationships/ctrlProp" Target="../ctrlProps/ctrlProp25.xm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2" Type="http://schemas.openxmlformats.org/officeDocument/2006/relationships/hyperlink" Target="../../../../../../../../../F4/OGC/Pages/confidnt.aspx"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1" Type="http://schemas.openxmlformats.org/officeDocument/2006/relationships/hyperlink" Target="https://prodsecengagement.corp.hpecorp.net/securityReviewPortal/" TargetMode="External"/><Relationship Id="rId6" Type="http://schemas.openxmlformats.org/officeDocument/2006/relationships/hyperlink" Target="../../../../../../../../../F1/CS/GlobalIT/Pages/announcing-the-pan-hpe-mobile-applications-governance-team.aspx" TargetMode="Externa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5" Type="http://schemas.openxmlformats.org/officeDocument/2006/relationships/hyperlink" Target="../../../../../../../../../../teams/cyber-rc/SitePages/issues.aspx"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 Type="http://schemas.openxmlformats.org/officeDocument/2006/relationships/hyperlink" Target="https://ent301.sharepoint.hpe.com/teams/onehpuid/federation/SitePages/Home.aspx"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teams/CyberPC/SiteAssets/Portfolio%20Managment/Home/HPE%20Mobile%20Application%20-%20iOS%20Questionnaire.xlsx" TargetMode="External"/><Relationship Id="rId7" Type="http://schemas.openxmlformats.org/officeDocument/2006/relationships/drawing" Target="../drawings/drawing3.xml"/><Relationship Id="rId2" Type="http://schemas.openxmlformats.org/officeDocument/2006/relationships/hyperlink" Target="../../../../../../../../../../teams/CyberPC/SiteAssets/Portfolio%20Managment/Home/HPE%20Application%20Architecture%20and%20Design%20Questionnaire.xlsx" TargetMode="External"/><Relationship Id="rId1" Type="http://schemas.openxmlformats.org/officeDocument/2006/relationships/hyperlink" Target="../../../../../../../../../../teams/CyberPC/SiteAssets/Portfolio%20Managment/Home/AUTO-Supplier_Questionnaire_High_Risk.xlsx" TargetMode="External"/><Relationship Id="rId6" Type="http://schemas.openxmlformats.org/officeDocument/2006/relationships/printerSettings" Target="../printerSettings/printerSettings3.bin"/><Relationship Id="rId5" Type="http://schemas.openxmlformats.org/officeDocument/2006/relationships/hyperlink" Target="../../../../../../../../../F4/OGC/cybersecurity/Pages/hpe-cyber-security-application-security.aspx" TargetMode="External"/><Relationship Id="rId4" Type="http://schemas.openxmlformats.org/officeDocument/2006/relationships/hyperlink" Target="../../../../../../../../../../teams/CyberPC/SiteAssets/Portfolio%20Managment/Home/HPE%20Mobile%20Application%20-Android%20Questionnaire.xls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teams/CyberPC/SiteAssets/Portfolio%20Managment/Home/AUTO-Supplier_Questionnaire_Med_Risk.xls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1"/>
  <sheetViews>
    <sheetView showGridLines="0" tabSelected="1" topLeftCell="B1" zoomScaleNormal="100" workbookViewId="0">
      <pane ySplit="4" topLeftCell="A7" activePane="bottomLeft" state="frozen"/>
      <selection pane="bottomLeft" activeCell="D30" sqref="D30"/>
    </sheetView>
  </sheetViews>
  <sheetFormatPr defaultColWidth="9.140625" defaultRowHeight="15" x14ac:dyDescent="0.25"/>
  <cols>
    <col min="1" max="1" width="5" style="3" customWidth="1"/>
    <col min="2" max="2" width="5.7109375" style="2" customWidth="1"/>
    <col min="3" max="3" width="88.5703125" style="3" customWidth="1"/>
    <col min="4" max="4" width="32.85546875" style="3" customWidth="1"/>
    <col min="5" max="5" width="47.85546875" style="3" customWidth="1"/>
    <col min="6" max="6" width="45.42578125" style="3" customWidth="1"/>
    <col min="7" max="7" width="42.85546875" style="3" customWidth="1"/>
    <col min="8" max="8" width="24.85546875" style="28" hidden="1" customWidth="1"/>
    <col min="9" max="10" width="12.7109375" style="28" hidden="1" customWidth="1"/>
    <col min="11" max="11" width="19.85546875" style="28" customWidth="1"/>
    <col min="12" max="12" width="9.5703125" style="29" hidden="1" customWidth="1"/>
    <col min="13" max="13" width="14.140625" style="75" hidden="1" customWidth="1"/>
    <col min="14" max="14" width="8.28515625" style="76" hidden="1" customWidth="1"/>
    <col min="15" max="15" width="26" style="75" hidden="1" customWidth="1"/>
    <col min="16" max="16" width="9.140625" style="28" hidden="1" customWidth="1"/>
    <col min="17" max="17" width="9.140625" style="3" hidden="1" customWidth="1"/>
    <col min="18" max="18" width="9.140625" style="4" hidden="1" customWidth="1"/>
    <col min="19" max="45" width="9.140625" style="3" hidden="1" customWidth="1"/>
    <col min="46" max="52" width="0" style="3" hidden="1" customWidth="1"/>
    <col min="53" max="16384" width="9.140625" style="3"/>
  </cols>
  <sheetData>
    <row r="1" spans="1:39" ht="15.75" customHeight="1" thickBot="1" x14ac:dyDescent="0.3">
      <c r="C1" s="85"/>
    </row>
    <row r="2" spans="1:39" ht="55.5" customHeight="1" x14ac:dyDescent="0.25">
      <c r="B2" s="135" t="s">
        <v>145</v>
      </c>
      <c r="C2" s="136"/>
      <c r="D2" s="136"/>
      <c r="E2" s="136"/>
      <c r="F2" s="136"/>
      <c r="G2" s="106"/>
      <c r="H2" s="52" t="s">
        <v>21</v>
      </c>
      <c r="I2" s="55" t="s">
        <v>12</v>
      </c>
      <c r="J2" s="52" t="s">
        <v>18</v>
      </c>
      <c r="K2" s="59" t="s">
        <v>15</v>
      </c>
      <c r="L2" s="30"/>
      <c r="M2" s="75" t="s">
        <v>54</v>
      </c>
      <c r="O2" s="75" t="s">
        <v>30</v>
      </c>
    </row>
    <row r="3" spans="1:39" ht="55.5" customHeight="1" thickBot="1" x14ac:dyDescent="0.3">
      <c r="B3" s="133" t="s">
        <v>110</v>
      </c>
      <c r="C3" s="134"/>
      <c r="D3" s="134"/>
      <c r="E3" s="134"/>
      <c r="F3" s="134"/>
      <c r="G3" s="107"/>
      <c r="H3" s="53"/>
      <c r="I3" s="56"/>
      <c r="J3" s="57"/>
      <c r="K3" s="58"/>
      <c r="L3" s="31"/>
      <c r="M3" s="75" t="s">
        <v>55</v>
      </c>
      <c r="O3" s="75" t="s">
        <v>24</v>
      </c>
    </row>
    <row r="4" spans="1:39" ht="30" x14ac:dyDescent="0.25">
      <c r="B4" s="60"/>
      <c r="C4" s="67" t="s">
        <v>0</v>
      </c>
      <c r="D4" s="54" t="s">
        <v>2</v>
      </c>
      <c r="E4" s="54" t="s">
        <v>67</v>
      </c>
      <c r="F4" s="54" t="s">
        <v>109</v>
      </c>
      <c r="G4" s="54" t="s">
        <v>68</v>
      </c>
      <c r="H4" s="53"/>
      <c r="I4" s="61">
        <f>SUM(I10:I31)</f>
        <v>10</v>
      </c>
      <c r="J4" s="62">
        <f>SUM(I10:I31,J10:J31)</f>
        <v>10</v>
      </c>
      <c r="K4" s="63">
        <f>COUNTIF($K$10:$K$31,M17)</f>
        <v>1</v>
      </c>
      <c r="L4" s="30"/>
      <c r="M4" s="75" t="s">
        <v>56</v>
      </c>
      <c r="O4" s="75" t="s">
        <v>23</v>
      </c>
    </row>
    <row r="5" spans="1:39" ht="56.25" customHeight="1" x14ac:dyDescent="0.25">
      <c r="B5" s="65">
        <v>1</v>
      </c>
      <c r="C5" s="14" t="s">
        <v>75</v>
      </c>
      <c r="D5" s="112" t="s">
        <v>150</v>
      </c>
      <c r="E5" s="112"/>
      <c r="F5" s="111" t="str">
        <f>IF((LEN(D5)&gt;0),"OK - Please continue to next Question","Please complete answer to question.")</f>
        <v>OK - Please continue to next Question</v>
      </c>
      <c r="G5" s="69"/>
      <c r="H5" s="73" t="s">
        <v>27</v>
      </c>
      <c r="I5" s="64"/>
      <c r="J5" s="64"/>
      <c r="K5" s="66"/>
      <c r="L5" s="30"/>
      <c r="V5" s="3">
        <f>IF(F5="OK - Please continue to next question",0,1)</f>
        <v>0</v>
      </c>
    </row>
    <row r="6" spans="1:39" ht="65.25" customHeight="1" x14ac:dyDescent="0.25">
      <c r="B6" s="5">
        <v>2</v>
      </c>
      <c r="C6" s="14" t="s">
        <v>26</v>
      </c>
      <c r="D6" s="112" t="s">
        <v>151</v>
      </c>
      <c r="E6" s="112"/>
      <c r="F6" s="111" t="str">
        <f>IF((LEN(D6)&gt;0),"OK - Please continue to next Question","Please complete answer to question.")</f>
        <v>OK - Please continue to next Question</v>
      </c>
      <c r="G6" s="15" t="s">
        <v>38</v>
      </c>
      <c r="H6" s="32"/>
      <c r="I6" s="32"/>
      <c r="J6" s="32"/>
      <c r="K6" s="33"/>
      <c r="L6" s="34"/>
      <c r="N6" s="76" t="s">
        <v>3</v>
      </c>
      <c r="O6" s="75" t="s">
        <v>22</v>
      </c>
      <c r="R6" s="4" t="s">
        <v>1</v>
      </c>
      <c r="V6" s="3">
        <f t="shared" ref="V6:V31" si="0">IF(F6="OK - Please continue to next question",0,1)</f>
        <v>0</v>
      </c>
    </row>
    <row r="7" spans="1:39" ht="58.5" customHeight="1" x14ac:dyDescent="0.25">
      <c r="B7" s="5">
        <v>3</v>
      </c>
      <c r="C7" s="14" t="s">
        <v>33</v>
      </c>
      <c r="D7" s="112" t="s">
        <v>152</v>
      </c>
      <c r="E7" s="112"/>
      <c r="F7" s="111" t="str">
        <f>IF((LEN(D7)&gt;0),"OK - Please continue to next Question","Please complete answer to question.  
Enter reason if Not Applicable.")</f>
        <v>OK - Please continue to next Question</v>
      </c>
      <c r="G7" s="15" t="s">
        <v>39</v>
      </c>
      <c r="H7" s="32"/>
      <c r="I7" s="32"/>
      <c r="J7" s="32"/>
      <c r="K7" s="33"/>
      <c r="L7" s="34"/>
      <c r="N7" s="76" t="s">
        <v>1</v>
      </c>
      <c r="V7" s="3">
        <f t="shared" si="0"/>
        <v>0</v>
      </c>
    </row>
    <row r="8" spans="1:39" ht="179.25" customHeight="1" x14ac:dyDescent="0.25">
      <c r="B8" s="5">
        <v>4</v>
      </c>
      <c r="C8" s="13" t="s">
        <v>31</v>
      </c>
      <c r="D8" s="112" t="s">
        <v>154</v>
      </c>
      <c r="E8" s="112" t="s">
        <v>153</v>
      </c>
      <c r="F8" s="111" t="str">
        <f>IF((LEN(D8)&gt;0),"OK - Please continue to next Question","Please complete answer to question.")</f>
        <v>OK - Please continue to next Question</v>
      </c>
      <c r="G8" s="68" t="s">
        <v>40</v>
      </c>
      <c r="H8" s="35"/>
      <c r="I8" s="35"/>
      <c r="J8" s="35"/>
      <c r="K8" s="36"/>
      <c r="L8" s="34"/>
      <c r="N8" s="76" t="s">
        <v>28</v>
      </c>
      <c r="R8" s="4" t="s">
        <v>1</v>
      </c>
      <c r="V8" s="3">
        <f t="shared" si="0"/>
        <v>0</v>
      </c>
    </row>
    <row r="9" spans="1:39" ht="46.5" customHeight="1" x14ac:dyDescent="0.25">
      <c r="B9" s="5">
        <v>5</v>
      </c>
      <c r="C9" s="13" t="s">
        <v>51</v>
      </c>
      <c r="D9" s="119" t="s">
        <v>155</v>
      </c>
      <c r="E9" s="112"/>
      <c r="F9" s="111" t="str">
        <f>IF((LEN(D9)&gt;0),"OK - Please continue to next Question","Please complete answer to question.")</f>
        <v>OK - Please continue to next Question</v>
      </c>
      <c r="G9" s="1"/>
      <c r="H9" s="35"/>
      <c r="I9" s="35"/>
      <c r="J9" s="35"/>
      <c r="K9" s="36"/>
      <c r="L9" s="34"/>
      <c r="O9" s="77"/>
      <c r="V9" s="3">
        <f t="shared" si="0"/>
        <v>0</v>
      </c>
    </row>
    <row r="10" spans="1:39" ht="158.25" customHeight="1" x14ac:dyDescent="0.2">
      <c r="B10" s="5">
        <v>6</v>
      </c>
      <c r="C10" s="13" t="s">
        <v>41</v>
      </c>
      <c r="D10" s="112" t="s">
        <v>3</v>
      </c>
      <c r="E10" s="112"/>
      <c r="F10" s="111" t="str">
        <f t="shared" ref="F10:F28" si="1">IF((LEN(D10)&gt;0),P10,"Please complete answer to question.")</f>
        <v>OK - Please continue to next Question</v>
      </c>
      <c r="G10" s="1"/>
      <c r="H10" s="71"/>
      <c r="I10" s="72">
        <f>(IF(D10="No",30,0))</f>
        <v>0</v>
      </c>
      <c r="J10" s="72"/>
      <c r="K10" s="17">
        <f>(IF(D10="No",$M$17,0))</f>
        <v>0</v>
      </c>
      <c r="L10" s="34"/>
      <c r="N10" s="76" t="s">
        <v>4</v>
      </c>
      <c r="O10" s="77"/>
      <c r="P10" s="28" t="str">
        <f>IF((D10)="YES","OK - Please continue to next Question","Please work with your HPE Global Procurement contact to escalate getting this contractual data protection in place.")</f>
        <v>OK - Please continue to next Question</v>
      </c>
      <c r="Q10" s="28"/>
      <c r="R10" s="108"/>
      <c r="S10" s="109"/>
      <c r="T10" s="110"/>
      <c r="U10" s="110"/>
      <c r="V10" s="3">
        <f>IF(OR(F10="OK - Please continue to next question",F10="Please work with your HPE Global Procurement contact to escalate getting this contractual data protection in place."),0,1)</f>
        <v>0</v>
      </c>
      <c r="W10" s="110"/>
    </row>
    <row r="11" spans="1:39" ht="102" customHeight="1" x14ac:dyDescent="0.25">
      <c r="B11" s="5">
        <v>7</v>
      </c>
      <c r="C11" s="129" t="s">
        <v>146</v>
      </c>
      <c r="D11" s="112" t="s">
        <v>1</v>
      </c>
      <c r="E11" s="112"/>
      <c r="F11" s="111" t="str">
        <f t="shared" si="1"/>
        <v>OK - Please continue to next Question</v>
      </c>
      <c r="G11" s="15" t="s">
        <v>29</v>
      </c>
      <c r="H11" s="32"/>
      <c r="I11" s="32"/>
      <c r="J11" s="32"/>
      <c r="K11" s="17">
        <f>(IF(D11="Yes",$M$16,0))</f>
        <v>0</v>
      </c>
      <c r="L11" s="34"/>
      <c r="N11" s="76" t="s">
        <v>5</v>
      </c>
      <c r="O11" s="77"/>
      <c r="P11" s="28" t="str">
        <f>IF((D11)="YES","All internally-developed applications must pass a Product Security review before going live.  Click the link referred to in the question.","OK - Please continue to next Question")</f>
        <v>OK - Please continue to next Question</v>
      </c>
      <c r="V11" s="3">
        <f>IF(OR(F11="OK - Please continue to next question",F11="All internally-developed applications must pass a Product Security review before going live.  Click the link referred to in the question."),0,1)</f>
        <v>0</v>
      </c>
    </row>
    <row r="12" spans="1:39" ht="152.25" customHeight="1" x14ac:dyDescent="0.25">
      <c r="B12" s="5">
        <v>8</v>
      </c>
      <c r="C12" s="130" t="s">
        <v>141</v>
      </c>
      <c r="D12" s="112" t="s">
        <v>1</v>
      </c>
      <c r="E12" s="112"/>
      <c r="F12" s="111" t="str">
        <f t="shared" si="1"/>
        <v>OK - Please continue to next Question</v>
      </c>
      <c r="G12" s="15" t="s">
        <v>76</v>
      </c>
      <c r="H12" s="32"/>
      <c r="I12" s="35"/>
      <c r="J12" s="35"/>
      <c r="K12" s="17">
        <f>(IF(D12="Yes",$M$15,0))</f>
        <v>0</v>
      </c>
      <c r="L12" s="34"/>
      <c r="O12" s="77"/>
      <c r="P12" s="28" t="str">
        <f>IF((D12)="YES","You must ensure the application has undergone HPE's mobile application governance process. For more information, click the link referred to in the question.","OK - Please continue to next Question")</f>
        <v>OK - Please continue to next Question</v>
      </c>
      <c r="V12" s="3">
        <f>IF(OR(F12="OK - Please continue to next question",F12="You must ensure the application has undergone HPE's mobile application governance process. For more information, click the link referred to in the question."),0,1)</f>
        <v>0</v>
      </c>
    </row>
    <row r="13" spans="1:39" ht="114" customHeight="1" x14ac:dyDescent="0.25">
      <c r="B13" s="5">
        <v>9</v>
      </c>
      <c r="C13" s="13" t="s">
        <v>106</v>
      </c>
      <c r="D13" s="112" t="s">
        <v>1</v>
      </c>
      <c r="E13" s="112"/>
      <c r="F13" s="111" t="str">
        <f t="shared" si="1"/>
        <v>Please contact the HPE Branding team at: standards.hpeweb@hpe.com to ensure compliance.</v>
      </c>
      <c r="G13" s="15" t="s">
        <v>44</v>
      </c>
      <c r="H13" s="32"/>
      <c r="I13" s="35"/>
      <c r="J13" s="35"/>
      <c r="K13" s="17" t="str">
        <f>(IF(D13="No",$M$18,0))</f>
        <v>Follow up as instructed</v>
      </c>
      <c r="L13" s="34"/>
      <c r="N13" s="76" t="s">
        <v>6</v>
      </c>
      <c r="O13" s="77"/>
      <c r="P13" s="28" t="str">
        <f>IF(AND(D13="N/A",LEN(E13)=0),"Please enter reason why N/A",(IF((D13)="YES",R13,Q13)))</f>
        <v>Please contact the HPE Branding team at: standards.hpeweb@hpe.com to ensure compliance.</v>
      </c>
      <c r="Q13" s="3" t="str">
        <f>IF(D13="N/A","OK - Please continue to next Question","Please contact the HPE Branding team at: standards.hpeweb@hpe.com to ensure compliance.")</f>
        <v>Please contact the HPE Branding team at: standards.hpeweb@hpe.com to ensure compliance.</v>
      </c>
      <c r="R13" s="3" t="s">
        <v>105</v>
      </c>
      <c r="V13" s="3">
        <f>IF(OR(F13="OK - Please continue to next question",F13="Please contact the HPE Branding team at: standards.hpeweb@hpe.com to ensure compliance."),0,1)</f>
        <v>0</v>
      </c>
    </row>
    <row r="14" spans="1:39" ht="153" customHeight="1" x14ac:dyDescent="0.25">
      <c r="B14" s="5">
        <v>10</v>
      </c>
      <c r="C14" s="131" t="s">
        <v>116</v>
      </c>
      <c r="D14" s="112"/>
      <c r="E14" s="112"/>
      <c r="F14" s="111" t="str">
        <f t="shared" si="1"/>
        <v>Please complete answer to question.</v>
      </c>
      <c r="G14" s="15" t="s">
        <v>69</v>
      </c>
      <c r="H14" s="47"/>
      <c r="I14" s="20">
        <f>(IF(D14="Yes",30,0))</f>
        <v>0</v>
      </c>
      <c r="J14" s="27"/>
      <c r="K14" s="17"/>
      <c r="L14" s="26"/>
      <c r="P14" s="28" t="str">
        <f>IF((D14)="YES",Q14,"OK - Please continue to next question")</f>
        <v>OK - Please continue to next question</v>
      </c>
      <c r="Q14" s="3" t="str">
        <f>IF(LEN(E14)=0,"Please list the Private data fields. 
Example: The website that the supplier provides stores aggregate business sales figures that are not publicly disclosed. Insider Trading rules would apply to access this data.","OK - Please continue to next question")</f>
        <v>Please list the Private data fields. 
Example: The website that the supplier provides stores aggregate business sales figures that are not publicly disclosed. Insider Trading rules would apply to access this data.</v>
      </c>
      <c r="V14" s="3">
        <f t="shared" si="0"/>
        <v>1</v>
      </c>
    </row>
    <row r="15" spans="1:39" ht="165.75" customHeight="1" x14ac:dyDescent="0.25">
      <c r="B15" s="5">
        <v>11</v>
      </c>
      <c r="C15" s="132" t="s">
        <v>115</v>
      </c>
      <c r="D15" s="112"/>
      <c r="E15" s="112"/>
      <c r="F15" s="111" t="str">
        <f>IF((LEN(D15)&gt;0),R15,"Please complete answer to question.")</f>
        <v>Please complete answer to question.</v>
      </c>
      <c r="G15" s="15" t="s">
        <v>70</v>
      </c>
      <c r="H15" s="47"/>
      <c r="I15" s="20">
        <f>(IF(D15="Yes",1,0))</f>
        <v>0</v>
      </c>
      <c r="J15" s="27"/>
      <c r="K15" s="17"/>
      <c r="L15" s="26"/>
      <c r="M15" s="75" t="s">
        <v>143</v>
      </c>
      <c r="P15" s="28" t="str">
        <f>IF((D15)="YES",Q15,"OK - Please continue to next question")</f>
        <v>OK - Please continue to next question</v>
      </c>
      <c r="Q15" s="3" t="str">
        <f>IF(LEN(E15)=0,"Please list the Confidential data fields.
Example: The supplier provides office equipment to HPE at specially-negotiated prices.  Negotiated pricing information is considered Confidential.","OK - Please continue to next question")</f>
        <v>Please list the Confidential data fields.
Example: The supplier provides office equipment to HPE at specially-negotiated prices.  Negotiated pricing information is considered Confidential.</v>
      </c>
      <c r="R15" s="4" t="str">
        <f>IF(AND(D14="Yes",D15="No"),"As there is HPE Private Data marked as YES in the previous question, you must also select YES for HPE Confidential data.",P15)</f>
        <v>OK - Please continue to next question</v>
      </c>
      <c r="V15" s="3">
        <f t="shared" si="0"/>
        <v>1</v>
      </c>
    </row>
    <row r="16" spans="1:39" ht="204.75" customHeight="1" x14ac:dyDescent="0.25">
      <c r="A16" s="7"/>
      <c r="B16" s="5">
        <v>12</v>
      </c>
      <c r="C16" s="14" t="s">
        <v>107</v>
      </c>
      <c r="D16" s="112"/>
      <c r="E16" s="15" t="s">
        <v>48</v>
      </c>
      <c r="F16" s="111" t="str">
        <f>IF((LEN(D16)&gt;0),P16,"Please complete answer to question.")</f>
        <v>Please complete answer to question.</v>
      </c>
      <c r="G16" s="15"/>
      <c r="H16" s="47"/>
      <c r="I16" s="20">
        <f>(IF(D16="Yes",3,0))</f>
        <v>0</v>
      </c>
      <c r="J16" s="27"/>
      <c r="K16" s="17"/>
      <c r="L16" s="26"/>
      <c r="M16" s="75" t="s">
        <v>142</v>
      </c>
      <c r="P16" s="28" t="str">
        <f>IF(AND(D16="Yes",(Z16=0)),"Please check all applicable fields in column E.",Q16)</f>
        <v>OK - Please continue to next question</v>
      </c>
      <c r="Q16" s="3" t="str">
        <f>IF(D15="No","As there is PII is considered Confidential information, you must also select YES for question 11 above.",R16)</f>
        <v>OK - Please continue to next question</v>
      </c>
      <c r="R16" s="4" t="str">
        <f>IF(AND(D16="No",Z16&gt;0),"You must select YES if there is a value checked.","OK - Please continue to next question")</f>
        <v>OK - Please continue to next question</v>
      </c>
      <c r="V16" s="3">
        <f t="shared" si="0"/>
        <v>1</v>
      </c>
      <c r="Z16" s="3">
        <f>COUNTIF(AA16:AM16,TRUE)</f>
        <v>0</v>
      </c>
      <c r="AA16" s="3" t="b">
        <v>0</v>
      </c>
      <c r="AB16" s="3" t="b">
        <v>0</v>
      </c>
      <c r="AC16" s="3" t="b">
        <v>0</v>
      </c>
      <c r="AD16" s="3" t="b">
        <v>0</v>
      </c>
      <c r="AE16" s="3" t="b">
        <v>0</v>
      </c>
      <c r="AF16" s="3" t="b">
        <v>0</v>
      </c>
      <c r="AG16" s="3" t="b">
        <v>0</v>
      </c>
      <c r="AH16" s="3" t="b">
        <v>0</v>
      </c>
      <c r="AI16" s="3" t="b">
        <v>0</v>
      </c>
      <c r="AJ16" s="3" t="b">
        <v>0</v>
      </c>
      <c r="AK16" s="3" t="b">
        <v>0</v>
      </c>
      <c r="AL16" s="3" t="b">
        <v>0</v>
      </c>
      <c r="AM16" s="3" t="b">
        <v>0</v>
      </c>
    </row>
    <row r="17" spans="1:41" ht="245.25" customHeight="1" x14ac:dyDescent="0.25">
      <c r="A17" s="7"/>
      <c r="B17" s="5">
        <v>13</v>
      </c>
      <c r="C17" s="13" t="s">
        <v>108</v>
      </c>
      <c r="D17" s="112"/>
      <c r="E17" s="15" t="s">
        <v>49</v>
      </c>
      <c r="F17" s="111" t="str">
        <f>IF((LEN(D17)&gt;0),P17,"Please complete answer to question.")</f>
        <v>Please complete answer to question.</v>
      </c>
      <c r="G17" s="15"/>
      <c r="H17" s="47"/>
      <c r="I17" s="20">
        <f>(IF(D17="Yes",5,0))</f>
        <v>0</v>
      </c>
      <c r="J17" s="27"/>
      <c r="K17" s="17"/>
      <c r="L17" s="26"/>
      <c r="M17" s="75" t="s">
        <v>16</v>
      </c>
      <c r="N17" s="76" t="s">
        <v>7</v>
      </c>
      <c r="P17" s="28" t="str">
        <f>IF(AND(D17="Yes",(Z17=0)),"Please check all applicable fields in column E.",Q17)</f>
        <v>OK - Please continue to next question</v>
      </c>
      <c r="Q17" s="3" t="str">
        <f>IF(D15="No","As Sensitive PII is considered Confidential information, you must also select YES for question 11 above.",R17)</f>
        <v>OK - Please continue to next question</v>
      </c>
      <c r="R17" s="4" t="str">
        <f>IF(AND(D17="No",Z17&gt;0),"You must select YES if there is a value checked.","OK - Please continue to next question")</f>
        <v>OK - Please continue to next question</v>
      </c>
      <c r="V17" s="3">
        <f t="shared" si="0"/>
        <v>1</v>
      </c>
      <c r="Z17" s="3">
        <f>COUNTIF(AA17:AO17,TRUE)</f>
        <v>0</v>
      </c>
      <c r="AA17" s="3" t="b">
        <v>0</v>
      </c>
      <c r="AB17" s="3" t="b">
        <v>0</v>
      </c>
      <c r="AC17" s="3" t="b">
        <v>0</v>
      </c>
      <c r="AD17" s="3" t="b">
        <v>0</v>
      </c>
      <c r="AE17" s="3" t="b">
        <v>0</v>
      </c>
      <c r="AF17" s="3" t="b">
        <v>0</v>
      </c>
      <c r="AG17" s="3" t="b">
        <v>0</v>
      </c>
      <c r="AH17" s="3" t="b">
        <v>0</v>
      </c>
      <c r="AI17" s="3" t="b">
        <v>0</v>
      </c>
      <c r="AJ17" s="3" t="b">
        <v>0</v>
      </c>
      <c r="AK17" s="3" t="b">
        <v>0</v>
      </c>
      <c r="AL17" s="3" t="b">
        <v>0</v>
      </c>
      <c r="AM17" s="3" t="b">
        <v>0</v>
      </c>
      <c r="AN17" s="3" t="b">
        <v>0</v>
      </c>
      <c r="AO17" s="3" t="b">
        <v>0</v>
      </c>
    </row>
    <row r="18" spans="1:41" ht="87" customHeight="1" x14ac:dyDescent="0.25">
      <c r="A18" s="7"/>
      <c r="B18" s="5">
        <v>14</v>
      </c>
      <c r="C18" s="13" t="s">
        <v>65</v>
      </c>
      <c r="D18" s="112"/>
      <c r="E18" s="112"/>
      <c r="F18" s="111" t="str">
        <f t="shared" ref="F18:F19" si="2">IF((LEN(D18)&gt;0),P18,"Please complete answer to question.")</f>
        <v>Please complete answer to question.</v>
      </c>
      <c r="G18" s="70" t="s">
        <v>43</v>
      </c>
      <c r="H18" s="21"/>
      <c r="I18" s="21">
        <f>(IF(D18="Yes",30,0))</f>
        <v>0</v>
      </c>
      <c r="J18" s="21"/>
      <c r="K18" s="17"/>
      <c r="L18" s="26"/>
      <c r="M18" s="75" t="s">
        <v>144</v>
      </c>
      <c r="N18" s="76" t="s">
        <v>8</v>
      </c>
      <c r="P18" s="28" t="str">
        <f>IF((D18)="YES","You will have to obtain the supplier's Attestation of Compliance (AoC) and work with your specific Business Unit's compliance team to ensure the supplier is compliant with the PCI standard.","OK - Please continue to next Question")</f>
        <v>OK - Please continue to next Question</v>
      </c>
      <c r="V18" s="3">
        <f>IF(OR(F18="OK - Please continue to next question",F18="You must obtain the supplier's Attestation of Compliance (AoC) and work with your specific Business Unit's compliance team to ensure the supplier is compliant with the PCI standard."),0,1)</f>
        <v>1</v>
      </c>
    </row>
    <row r="19" spans="1:41" ht="118.5" customHeight="1" x14ac:dyDescent="0.25">
      <c r="A19" s="7"/>
      <c r="B19" s="5">
        <v>15</v>
      </c>
      <c r="C19" s="13" t="s">
        <v>66</v>
      </c>
      <c r="D19" s="112"/>
      <c r="E19" s="112"/>
      <c r="F19" s="111" t="str">
        <f t="shared" si="2"/>
        <v>Please complete answer to question.</v>
      </c>
      <c r="G19" s="70" t="s">
        <v>50</v>
      </c>
      <c r="H19" s="21"/>
      <c r="I19" s="21">
        <f>(IF(D19="Yes",30,0))</f>
        <v>0</v>
      </c>
      <c r="J19" s="21"/>
      <c r="K19" s="17"/>
      <c r="L19" s="26"/>
      <c r="N19" s="76" t="s">
        <v>9</v>
      </c>
      <c r="O19" s="75" t="s">
        <v>3</v>
      </c>
      <c r="P19" s="28" t="str">
        <f>IF((D19)="YES","You will have to obtain supplier documentation (such as a formal self-attestation from the supplier's executive management) that demonstrates their compliance to HIPAA/HITECH to ensure the supplier is compliant with the applicable laws and regulations.","OK - Please continue to next Question")</f>
        <v>OK - Please continue to next Question</v>
      </c>
      <c r="V19" s="3">
        <f>IF(OR(F19="OK - Please continue to next question",F19="You must obtain supplier documentation (such as a formal self-attestation from the supplier's executive management) that demonstrates their compliance to HIPAA/HITECH to ensure the supplier is compliant with the applicable laws and regulations."),0,1)</f>
        <v>1</v>
      </c>
    </row>
    <row r="20" spans="1:41" ht="217.5" customHeight="1" x14ac:dyDescent="0.25">
      <c r="B20" s="5">
        <v>16</v>
      </c>
      <c r="C20" s="131" t="s">
        <v>117</v>
      </c>
      <c r="D20" s="112" t="s">
        <v>1</v>
      </c>
      <c r="E20" s="112"/>
      <c r="F20" s="111" t="str">
        <f t="shared" si="1"/>
        <v xml:space="preserve">Please request a IAM resource to get Single Sign-on implemented. </v>
      </c>
      <c r="G20" s="70" t="s">
        <v>52</v>
      </c>
      <c r="H20" s="48"/>
      <c r="I20" s="21">
        <f>(IF(D20="No",1,0))</f>
        <v>1</v>
      </c>
      <c r="J20" s="21"/>
      <c r="K20" s="17" t="str">
        <f>(IF(D20="No",$M$17,0))</f>
        <v>Remediation Plan / Business Action is Required</v>
      </c>
      <c r="L20" s="26"/>
      <c r="O20" s="75" t="s">
        <v>1</v>
      </c>
      <c r="P20" s="28" t="str">
        <f>IF(AND(D20="N/A",LEN(E20)=0),"Please enter reason why N/A",R20)</f>
        <v xml:space="preserve">Please request a IAM resource to get Single Sign-on implemented. </v>
      </c>
      <c r="Q20" s="3" t="str">
        <f>IF(LEN(E20)=0,"Please enter the number of employees who will access the service. Additionally, you must provide the supplier's website/service URL in question #3 above.","OK - Please continue to next Question")</f>
        <v>Please enter the number of employees who will access the service. Additionally, you must provide the supplier's website/service URL in question #3 above.</v>
      </c>
      <c r="R20" s="4" t="str">
        <f>IF((D20)="YES",Q20,(IF(D20="N/A","OK - Please continue to next Question","Please request a IAM resource to get Single Sign-on implemented. ")))</f>
        <v xml:space="preserve">Please request a IAM resource to get Single Sign-on implemented. </v>
      </c>
      <c r="V20" s="3">
        <f>IF(OR(F20="OK - Please continue to next question",F20="Please request a IAM resource to get Single Sign-on implemented. "),0,1)</f>
        <v>0</v>
      </c>
    </row>
    <row r="21" spans="1:41" ht="126.75" customHeight="1" x14ac:dyDescent="0.25">
      <c r="B21" s="5">
        <v>17</v>
      </c>
      <c r="C21" s="82" t="s">
        <v>64</v>
      </c>
      <c r="D21" s="112" t="s">
        <v>3</v>
      </c>
      <c r="E21" s="112"/>
      <c r="F21" s="111" t="str">
        <f t="shared" ref="F21:F24" si="3">IF((LEN(D21)&gt;0),P21,"Please complete answer to question.")</f>
        <v>OK - Please continue to next Question</v>
      </c>
      <c r="G21" s="84"/>
      <c r="H21" s="48"/>
      <c r="I21" s="21">
        <f>(IF(D21="Yes",3,0))</f>
        <v>3</v>
      </c>
      <c r="J21" s="21"/>
      <c r="K21" s="17"/>
      <c r="L21" s="26"/>
      <c r="P21" s="28" t="str">
        <f>IF((D21)="YES","OK - Please continue to next Question","OK - Please continue to next Question")</f>
        <v>OK - Please continue to next Question</v>
      </c>
      <c r="V21" s="3">
        <f t="shared" si="0"/>
        <v>0</v>
      </c>
    </row>
    <row r="22" spans="1:41" ht="62.25" customHeight="1" x14ac:dyDescent="0.25">
      <c r="B22" s="5">
        <v>18</v>
      </c>
      <c r="C22" s="82" t="s">
        <v>62</v>
      </c>
      <c r="D22" s="112" t="s">
        <v>3</v>
      </c>
      <c r="E22" s="112"/>
      <c r="F22" s="111" t="str">
        <f t="shared" si="3"/>
        <v>Please describe the data/system access provided to the supplier.</v>
      </c>
      <c r="G22" s="84" t="s">
        <v>63</v>
      </c>
      <c r="H22" s="48"/>
      <c r="I22" s="21">
        <f>(IF(D22="Yes",3,0))</f>
        <v>3</v>
      </c>
      <c r="J22" s="21"/>
      <c r="K22" s="17"/>
      <c r="L22" s="26"/>
      <c r="P22" s="28" t="str">
        <f>IF((D22)="YES",Q22,"OK - Please continue to next question")</f>
        <v>Please describe the data/system access provided to the supplier.</v>
      </c>
      <c r="Q22" s="3" t="str">
        <f>IF(LEN(E22)=0,"Please describe the data/system access provided to the supplier.","OK - Please continue to next question")</f>
        <v>Please describe the data/system access provided to the supplier.</v>
      </c>
      <c r="V22" s="3">
        <f t="shared" si="0"/>
        <v>1</v>
      </c>
    </row>
    <row r="23" spans="1:41" ht="87.75" customHeight="1" x14ac:dyDescent="0.25">
      <c r="B23" s="5">
        <v>19</v>
      </c>
      <c r="C23" s="13" t="s">
        <v>77</v>
      </c>
      <c r="D23" s="112"/>
      <c r="E23" s="112"/>
      <c r="F23" s="111" t="str">
        <f t="shared" si="3"/>
        <v>Please complete answer to question.</v>
      </c>
      <c r="G23" s="18" t="s">
        <v>53</v>
      </c>
      <c r="H23" s="48"/>
      <c r="I23" s="21">
        <f>(IF(D23="No",6,0))</f>
        <v>0</v>
      </c>
      <c r="J23" s="21"/>
      <c r="K23" s="17">
        <f>(IF(D23="No",$M$17,0))</f>
        <v>0</v>
      </c>
      <c r="L23" s="26"/>
      <c r="N23" s="76" t="s">
        <v>17</v>
      </c>
      <c r="P23" s="28" t="str">
        <f>IF(AND(D23="N/A",LEN(E23)=0),"Please enter reason why N/A",(IF((D23)="YES",R23,Q23)))</f>
        <v>You must contact your HPE Global Procurement contact to determine whether EU data protections are in place.</v>
      </c>
      <c r="Q23" s="3" t="str">
        <f>IF(D23="N/A","OK - Please continue to next Question","You must contact your HPE Global Procurement contact to determine whether EU data protections are in place.")</f>
        <v>You must contact your HPE Global Procurement contact to determine whether EU data protections are in place.</v>
      </c>
      <c r="R23" s="3" t="s">
        <v>105</v>
      </c>
      <c r="V23" s="3">
        <f>IF(OR(F23="You must contact your HPE Global Procurement contact to determine whether EU data protections are in place.",F23="OK - Please continue to next question"),0,1)</f>
        <v>1</v>
      </c>
    </row>
    <row r="24" spans="1:41" ht="85.5" customHeight="1" x14ac:dyDescent="0.25">
      <c r="B24" s="5">
        <v>20</v>
      </c>
      <c r="C24" s="13" t="s">
        <v>36</v>
      </c>
      <c r="D24" s="112"/>
      <c r="E24" s="112"/>
      <c r="F24" s="111" t="str">
        <f t="shared" si="3"/>
        <v>Please complete answer to question.</v>
      </c>
      <c r="G24" s="18" t="s">
        <v>37</v>
      </c>
      <c r="H24" s="48"/>
      <c r="I24" s="21"/>
      <c r="J24" s="21"/>
      <c r="K24" s="17">
        <f>(IF(D24="Yes",$M$18,0))</f>
        <v>0</v>
      </c>
      <c r="L24" s="26"/>
      <c r="N24" s="76" t="s">
        <v>19</v>
      </c>
      <c r="O24" s="75" t="s">
        <v>45</v>
      </c>
      <c r="P24" s="28" t="str">
        <f>IF((D24)="YES","Please contact the Privacy team at hpeprivacy@hpe.com for possible additional requirements.","OK - Please continue to next Question")</f>
        <v>OK - Please continue to next Question</v>
      </c>
      <c r="V24" s="3">
        <f>IF(OR(F24="OK - Please continue to next question",F24="Please contact the Privacy team at hpeprivacy@hpe.com for possible additional requirements."),0,1)</f>
        <v>1</v>
      </c>
    </row>
    <row r="25" spans="1:41" s="7" customFormat="1" ht="24.75" customHeight="1" x14ac:dyDescent="0.25">
      <c r="B25" s="5">
        <v>21</v>
      </c>
      <c r="C25" s="13" t="s">
        <v>57</v>
      </c>
      <c r="D25" s="83"/>
      <c r="E25" s="112"/>
      <c r="F25" s="111" t="str">
        <f t="shared" si="1"/>
        <v>Please complete answer to question.</v>
      </c>
      <c r="G25" s="19"/>
      <c r="H25" s="49"/>
      <c r="I25" s="37">
        <f>(IF(D25="More than 50,000 users",6,(IF(D25="5,001 - 50,000 users",3,0))))</f>
        <v>0</v>
      </c>
      <c r="J25" s="27"/>
      <c r="K25" s="38"/>
      <c r="L25" s="39"/>
      <c r="M25" s="79"/>
      <c r="N25" s="78" t="s">
        <v>28</v>
      </c>
      <c r="O25" s="79" t="s">
        <v>46</v>
      </c>
      <c r="P25" s="28" t="s">
        <v>105</v>
      </c>
      <c r="R25" s="8"/>
      <c r="V25" s="3">
        <f t="shared" si="0"/>
        <v>1</v>
      </c>
    </row>
    <row r="26" spans="1:41" s="7" customFormat="1" ht="35.25" customHeight="1" x14ac:dyDescent="0.25">
      <c r="B26" s="5">
        <v>22</v>
      </c>
      <c r="C26" s="13" t="s">
        <v>61</v>
      </c>
      <c r="D26" s="83"/>
      <c r="E26" s="112"/>
      <c r="F26" s="111" t="str">
        <f t="shared" si="1"/>
        <v>Please complete answer to question.</v>
      </c>
      <c r="G26" s="19"/>
      <c r="H26" s="49"/>
      <c r="I26" s="37">
        <f>(IF(D26="More than 50,000 records",6,(IF(D26="5,001 - 50,000 records",3,0))))</f>
        <v>0</v>
      </c>
      <c r="J26" s="27">
        <f>(IF(AND(D26="More than 50,000 records",D18="Yes"),6,(IF(AND(D26="More than 50,000 records",D17="Yes"),6,0))))</f>
        <v>0</v>
      </c>
      <c r="K26" s="38"/>
      <c r="L26" s="39"/>
      <c r="M26" s="79"/>
      <c r="N26" s="78"/>
      <c r="O26" s="75" t="s">
        <v>47</v>
      </c>
      <c r="P26" s="28" t="s">
        <v>105</v>
      </c>
      <c r="R26" s="8"/>
      <c r="V26" s="3">
        <f t="shared" si="0"/>
        <v>1</v>
      </c>
    </row>
    <row r="27" spans="1:41" ht="48" customHeight="1" x14ac:dyDescent="0.25">
      <c r="A27" s="7"/>
      <c r="B27" s="5">
        <v>23</v>
      </c>
      <c r="C27" s="13" t="s">
        <v>25</v>
      </c>
      <c r="D27" s="83" t="s">
        <v>35</v>
      </c>
      <c r="E27" s="112" t="s">
        <v>156</v>
      </c>
      <c r="F27" s="111" t="str">
        <f t="shared" si="1"/>
        <v>OK - Please continue to next question</v>
      </c>
      <c r="G27" s="16" t="s">
        <v>71</v>
      </c>
      <c r="H27" s="21"/>
      <c r="I27" s="37">
        <f>(IF(D27="Financial / Banking",3,(IF(D27="Healthcare",3,(IF(D27="Events Management",3,(IF(D27="eCommerce",3,(IF(D27="Other",1,0))))))))))</f>
        <v>0</v>
      </c>
      <c r="J27" s="37"/>
      <c r="K27" s="17"/>
      <c r="L27" s="41"/>
      <c r="N27" s="78"/>
      <c r="O27" s="75" t="s">
        <v>58</v>
      </c>
      <c r="P27" s="28" t="str">
        <f>IF((D27)="Other Industry",Q27,"OK - Please continue to next question")</f>
        <v>OK - Please continue to next question</v>
      </c>
      <c r="Q27" s="3" t="str">
        <f>IF(LEN(E27)=0,"Please describe the Industry.","OK - Please continue to next question")</f>
        <v>OK - Please continue to next question</v>
      </c>
      <c r="V27" s="3">
        <f t="shared" si="0"/>
        <v>0</v>
      </c>
    </row>
    <row r="28" spans="1:41" ht="52.5" customHeight="1" x14ac:dyDescent="0.25">
      <c r="B28" s="43">
        <v>24</v>
      </c>
      <c r="C28" s="44" t="s">
        <v>20</v>
      </c>
      <c r="D28" s="112" t="s">
        <v>3</v>
      </c>
      <c r="E28" s="112" t="s">
        <v>157</v>
      </c>
      <c r="F28" s="111" t="str">
        <f t="shared" si="1"/>
        <v>OK - Please continue to next question</v>
      </c>
      <c r="G28" s="16" t="s">
        <v>72</v>
      </c>
      <c r="H28" s="50"/>
      <c r="I28" s="21">
        <f>(IF(D28="Yes",3,0))</f>
        <v>3</v>
      </c>
      <c r="J28" s="45"/>
      <c r="K28" s="46"/>
      <c r="L28" s="26"/>
      <c r="N28" s="78"/>
      <c r="O28" s="79" t="s">
        <v>59</v>
      </c>
      <c r="P28" s="28" t="str">
        <f>IF((D28)="YES",Q28,"OK - Please continue to next question")</f>
        <v>OK - Please continue to next question</v>
      </c>
      <c r="Q28" s="3" t="str">
        <f>IF(LEN(E28)=0,"Please describe the service.","OK - Please continue to next question")</f>
        <v>OK - Please continue to next question</v>
      </c>
      <c r="V28" s="3">
        <f t="shared" si="0"/>
        <v>0</v>
      </c>
    </row>
    <row r="29" spans="1:41" ht="103.5" customHeight="1" x14ac:dyDescent="0.25">
      <c r="B29" s="65">
        <v>25</v>
      </c>
      <c r="C29" s="13" t="s">
        <v>32</v>
      </c>
      <c r="D29" s="112"/>
      <c r="E29" s="112"/>
      <c r="F29" s="111" t="str">
        <f t="shared" ref="F29:F31" si="4">IF((LEN(D29)&gt;0),P29,"Please complete answer to question.")</f>
        <v>Please complete answer to question.</v>
      </c>
      <c r="G29" s="16" t="s">
        <v>73</v>
      </c>
      <c r="H29" s="71"/>
      <c r="I29" s="72">
        <f>(IF(D29="Yes",3,0))</f>
        <v>0</v>
      </c>
      <c r="J29" s="20"/>
      <c r="K29" s="40"/>
      <c r="L29" s="26"/>
      <c r="M29" s="75" t="s">
        <v>3</v>
      </c>
      <c r="N29" s="76" t="s">
        <v>14</v>
      </c>
      <c r="O29" s="75" t="s">
        <v>60</v>
      </c>
      <c r="P29" s="28" t="str">
        <f>IF((D29)="YES",Q29,"OK - Please continue to next question")</f>
        <v>OK - Please continue to next question</v>
      </c>
      <c r="Q29" s="3" t="str">
        <f>IF(LEN(E29)=0,"Please provide a short justification for this selection.
Example: If the supplier service was unavailable, HPE would experience a revenue loss of $200,000 per hour in orders and 2,000 idle order agents that depend on the system..","OK - Please continue to next question")</f>
        <v>Please provide a short justification for this selection.
Example: If the supplier service was unavailable, HPE would experience a revenue loss of $200,000 per hour in orders and 2,000 idle order agents that depend on the system..</v>
      </c>
      <c r="V29" s="3">
        <f t="shared" si="0"/>
        <v>1</v>
      </c>
    </row>
    <row r="30" spans="1:41" ht="75.75" customHeight="1" x14ac:dyDescent="0.2">
      <c r="B30" s="86">
        <v>26</v>
      </c>
      <c r="C30" s="44" t="s">
        <v>74</v>
      </c>
      <c r="D30" s="112"/>
      <c r="E30" s="112"/>
      <c r="F30" s="111" t="str">
        <f t="shared" si="4"/>
        <v>Please complete answer to question.</v>
      </c>
      <c r="G30" s="87"/>
      <c r="H30" s="88"/>
      <c r="I30" s="89">
        <f>(IF(D30="No",5,(IF(D30="Don't Know",5,0))))</f>
        <v>0</v>
      </c>
      <c r="J30" s="90"/>
      <c r="K30" s="17">
        <f>(IF(D30="No",$M$17,(IF(D30="Don't Know",$M$17,0))))</f>
        <v>0</v>
      </c>
      <c r="L30" s="26"/>
      <c r="M30" s="75" t="s">
        <v>1</v>
      </c>
      <c r="N30" s="76" t="s">
        <v>10</v>
      </c>
      <c r="P30" s="28" t="str">
        <f>IF(AND(D30="N/A",LEN(E30)=0),"Please enter reason why N/A",(IF((D30)="YES",R30,Q30)))</f>
        <v>You must work with the Supplier to ensure securely sending confidential HPE information.</v>
      </c>
      <c r="Q30" s="3" t="str">
        <f>IF(D30="N/A","OK - Please continue to next Question","You must work with the Supplier to ensure securely sending confidential HPE information.")</f>
        <v>You must work with the Supplier to ensure securely sending confidential HPE information.</v>
      </c>
      <c r="R30" s="3" t="s">
        <v>105</v>
      </c>
      <c r="S30" s="110"/>
      <c r="T30" s="110"/>
      <c r="U30" s="110"/>
      <c r="V30" s="3">
        <f>IF(OR(F30="OK - Please continue to next question",F30="You must work with the Supplier to ensure securely sending confidential HPE information."),0,1)</f>
        <v>1</v>
      </c>
      <c r="W30" s="110">
        <f>IF(K30="OK - Review next question",0,1)</f>
        <v>1</v>
      </c>
    </row>
    <row r="31" spans="1:41" ht="53.25" customHeight="1" thickBot="1" x14ac:dyDescent="0.3">
      <c r="B31" s="22">
        <v>27</v>
      </c>
      <c r="C31" s="23" t="s">
        <v>34</v>
      </c>
      <c r="D31" s="112" t="s">
        <v>1</v>
      </c>
      <c r="E31" s="112"/>
      <c r="F31" s="111" t="str">
        <f t="shared" si="4"/>
        <v>OK - Please continue to next question</v>
      </c>
      <c r="G31" s="24" t="s">
        <v>42</v>
      </c>
      <c r="H31" s="51"/>
      <c r="I31" s="25">
        <f>(IF(D31="Yes",-1000,0))</f>
        <v>0</v>
      </c>
      <c r="J31" s="25"/>
      <c r="K31" s="74"/>
      <c r="L31" s="41"/>
      <c r="M31" s="75" t="s">
        <v>28</v>
      </c>
      <c r="N31" s="76" t="s">
        <v>13</v>
      </c>
      <c r="P31" s="28" t="s">
        <v>105</v>
      </c>
      <c r="V31" s="3">
        <f t="shared" si="0"/>
        <v>0</v>
      </c>
    </row>
    <row r="32" spans="1:41" ht="26.25" customHeight="1" thickBot="1" x14ac:dyDescent="0.3">
      <c r="B32" s="6"/>
      <c r="C32" s="7"/>
      <c r="D32" s="8">
        <f>COUNTA(D5:D31)</f>
        <v>15</v>
      </c>
      <c r="E32" s="7"/>
      <c r="F32" s="7"/>
      <c r="G32" s="7"/>
      <c r="H32" s="29"/>
      <c r="I32" s="29"/>
      <c r="J32" s="29"/>
      <c r="K32" s="29"/>
      <c r="L32" s="41"/>
      <c r="N32" s="78" t="s">
        <v>11</v>
      </c>
      <c r="O32" s="80"/>
      <c r="V32" s="3">
        <f>SUM(V5:V31)</f>
        <v>13</v>
      </c>
    </row>
    <row r="33" spans="2:18" s="9" customFormat="1" ht="18.75" customHeight="1" thickTop="1" x14ac:dyDescent="0.25">
      <c r="B33" s="11"/>
      <c r="C33" s="140" t="s">
        <v>78</v>
      </c>
      <c r="D33" s="143" t="str">
        <f>IF(AND(V32=0,D32=27),(IF(J4&lt;=0,"VALIDATION REQUIRED",IF(J4&lt;9,"LOW",(IF(J4&lt;16,"MEDIUM",(IF(J4&lt;26,"HIGH","CRITICAL"))))))),"X")</f>
        <v>X</v>
      </c>
      <c r="E33" s="147" t="str">
        <f>IF(AND(V32=0,D32=27),SUM(I10:I31,J10:J31),"X")</f>
        <v>X</v>
      </c>
      <c r="F33" s="91" t="s">
        <v>79</v>
      </c>
      <c r="G33" s="113" t="s">
        <v>79</v>
      </c>
      <c r="H33" s="29"/>
      <c r="I33" s="29"/>
      <c r="J33" s="29"/>
      <c r="K33" s="117"/>
      <c r="L33" s="29"/>
      <c r="M33" s="80"/>
      <c r="N33" s="81" t="s">
        <v>35</v>
      </c>
      <c r="O33" s="79"/>
      <c r="P33" s="42"/>
      <c r="R33" s="10"/>
    </row>
    <row r="34" spans="2:18" s="7" customFormat="1" ht="18" customHeight="1" x14ac:dyDescent="0.25">
      <c r="B34" s="12"/>
      <c r="C34" s="141"/>
      <c r="D34" s="144"/>
      <c r="E34" s="148"/>
      <c r="F34" s="92" t="s">
        <v>80</v>
      </c>
      <c r="G34" s="114" t="s">
        <v>80</v>
      </c>
      <c r="H34" s="28"/>
      <c r="I34" s="28"/>
      <c r="J34" s="28"/>
      <c r="K34" s="118"/>
      <c r="L34" s="29"/>
      <c r="M34" s="79"/>
      <c r="N34" s="81"/>
      <c r="O34" s="75"/>
      <c r="P34" s="29"/>
      <c r="R34" s="8"/>
    </row>
    <row r="35" spans="2:18" ht="15" customHeight="1" x14ac:dyDescent="0.25">
      <c r="C35" s="141"/>
      <c r="D35" s="144"/>
      <c r="E35" s="148"/>
      <c r="F35" s="93" t="s">
        <v>81</v>
      </c>
      <c r="G35" s="115" t="s">
        <v>81</v>
      </c>
      <c r="K35" s="118"/>
      <c r="N35" s="78"/>
    </row>
    <row r="36" spans="2:18" ht="20.25" customHeight="1" thickBot="1" x14ac:dyDescent="0.3">
      <c r="C36" s="142"/>
      <c r="D36" s="145"/>
      <c r="E36" s="149"/>
      <c r="F36" s="94" t="s">
        <v>82</v>
      </c>
      <c r="G36" s="116" t="s">
        <v>82</v>
      </c>
      <c r="K36" s="118"/>
    </row>
    <row r="37" spans="2:18" ht="153.75" customHeight="1" thickTop="1" thickBot="1" x14ac:dyDescent="0.3">
      <c r="C37" s="138" t="s">
        <v>83</v>
      </c>
      <c r="D37" s="146" t="str">
        <f>IF(K4&gt;0,"There are Remediation Items as listed in column K.  Items in RED are Cyber Security related issues that will need remediation and entered/approved per the Cyber Security Issue Management process.  Click here to enter.","")</f>
        <v>There are Remediation Items as listed in column K.  Items in RED are Cyber Security related issues that will need remediation and entered/approved per the Cyber Security Issue Management process.  Click here to enter.</v>
      </c>
      <c r="E37" s="146"/>
      <c r="F37" s="146"/>
      <c r="G37" s="146"/>
      <c r="K37" s="118"/>
    </row>
    <row r="38" spans="2:18" ht="105.75" customHeight="1" thickTop="1" thickBot="1" x14ac:dyDescent="0.3">
      <c r="C38" s="138"/>
      <c r="D38" s="137" t="str">
        <f>IF(V32=0,P38,"There appear to still be questions above that are not answered fully.  Please update questions above.")</f>
        <v>There appear to still be questions above that are not answered fully.  Please update questions above.</v>
      </c>
      <c r="E38" s="137"/>
      <c r="F38" s="137"/>
      <c r="G38" s="137"/>
      <c r="K38" s="118"/>
      <c r="P38" s="28" t="str">
        <f>IF(J4&lt;=0,"Please forward a copy of this Business Questionionaire to cybersecurity.ce@hpe.com for next steps to validate prior Supplier Compliance Assessment.",IF(J4&lt;9,"Please click on the 'Low Risk' tab below for next steps",(IF(J4&lt;16,"Please click on the 'Medium Risk' tab below for next steps",(IF(J4&lt;26,"Please click on the 'High Risk' tab below for next steps","Please click on the 'Critical Risk' tab below for next steps"))))))</f>
        <v>Please click on the 'Medium Risk' tab below for next steps</v>
      </c>
    </row>
    <row r="39" spans="2:18" ht="15.75" thickTop="1" x14ac:dyDescent="0.25">
      <c r="D39" s="139" t="str">
        <f>IF(K5&gt;0,"Please note there are Remediation Items that need to be addressed. Please make note of these and address as instructed.","")</f>
        <v/>
      </c>
      <c r="E39" s="139"/>
      <c r="F39" s="139"/>
      <c r="G39" s="139"/>
    </row>
    <row r="49" spans="5:5" x14ac:dyDescent="0.25">
      <c r="E49" s="3">
        <f>SUM(I10:I31,J10:J31)</f>
        <v>10</v>
      </c>
    </row>
    <row r="51" spans="5:5" x14ac:dyDescent="0.25">
      <c r="E51" s="3">
        <f>COUNTA(D5:D31)</f>
        <v>15</v>
      </c>
    </row>
  </sheetData>
  <sheetProtection algorithmName="SHA-512" hashValue="O0qNDF+uQ+1YHuKH7680te9O6iBQIrS3RPQG5aAYMOanGg7pXI1iAbcavAd8ealkQbHr5RbV77ItfoloMLxPXQ==" saltValue="CgEnJJuPZabYph770x9Y0w==" spinCount="100000" sheet="1" objects="1" scenarios="1" formatCells="0" formatRows="0" selectLockedCells="1"/>
  <mergeCells count="9">
    <mergeCell ref="B3:F3"/>
    <mergeCell ref="B2:F2"/>
    <mergeCell ref="D38:G38"/>
    <mergeCell ref="C37:C38"/>
    <mergeCell ref="D39:G39"/>
    <mergeCell ref="C33:C36"/>
    <mergeCell ref="D33:D36"/>
    <mergeCell ref="D37:G37"/>
    <mergeCell ref="E33:E36"/>
  </mergeCells>
  <conditionalFormatting sqref="L19">
    <cfRule type="expression" dxfId="195" priority="339">
      <formula>"Remediation Plan is Required"</formula>
    </cfRule>
  </conditionalFormatting>
  <conditionalFormatting sqref="L20:L22">
    <cfRule type="containsText" dxfId="194" priority="335" operator="containsText" text="Remediation Plan is Required">
      <formula>NOT(ISERROR(SEARCH("Remediation Plan is Required",L20)))</formula>
    </cfRule>
  </conditionalFormatting>
  <conditionalFormatting sqref="L23:L24">
    <cfRule type="containsText" dxfId="193" priority="334" operator="containsText" text="Remediation Plan is Required">
      <formula>NOT(ISERROR(SEARCH("Remediation Plan is Required",L23)))</formula>
    </cfRule>
  </conditionalFormatting>
  <conditionalFormatting sqref="K18:K23">
    <cfRule type="containsText" dxfId="192" priority="329" operator="containsText" text="Remediation Plan / Business Action is Required">
      <formula>NOT(ISERROR(SEARCH("Remediation Plan / Business Action is Required",K18)))</formula>
    </cfRule>
  </conditionalFormatting>
  <conditionalFormatting sqref="I4">
    <cfRule type="cellIs" dxfId="191" priority="297" operator="greaterThanOrEqual">
      <formula>25</formula>
    </cfRule>
    <cfRule type="cellIs" dxfId="190" priority="325" operator="between">
      <formula>9</formula>
      <formula>15</formula>
    </cfRule>
    <cfRule type="cellIs" dxfId="189" priority="326" operator="lessThanOrEqual">
      <formula>8</formula>
    </cfRule>
    <cfRule type="cellIs" dxfId="188" priority="327" operator="between">
      <formula>16</formula>
      <formula>24</formula>
    </cfRule>
  </conditionalFormatting>
  <conditionalFormatting sqref="J4">
    <cfRule type="cellIs" dxfId="187" priority="296" operator="greaterThanOrEqual">
      <formula>25</formula>
    </cfRule>
    <cfRule type="cellIs" dxfId="186" priority="321" operator="between">
      <formula>9</formula>
      <formula>15</formula>
    </cfRule>
    <cfRule type="cellIs" dxfId="185" priority="322" operator="lessThanOrEqual">
      <formula>8</formula>
    </cfRule>
    <cfRule type="cellIs" dxfId="184" priority="323" operator="between">
      <formula>16</formula>
      <formula>24</formula>
    </cfRule>
  </conditionalFormatting>
  <conditionalFormatting sqref="K4">
    <cfRule type="cellIs" dxfId="183" priority="320" operator="greaterThan">
      <formula>0</formula>
    </cfRule>
  </conditionalFormatting>
  <conditionalFormatting sqref="G14">
    <cfRule type="expression" dxfId="182" priority="314">
      <formula>(IF(D14="Yes",3,0))</formula>
    </cfRule>
  </conditionalFormatting>
  <conditionalFormatting sqref="G15">
    <cfRule type="expression" dxfId="181" priority="313">
      <formula>(IF(D15="Yes",1,0))</formula>
    </cfRule>
  </conditionalFormatting>
  <conditionalFormatting sqref="G16">
    <cfRule type="expression" dxfId="180" priority="312">
      <formula>(IF(D16="Yes",2,0))</formula>
    </cfRule>
  </conditionalFormatting>
  <conditionalFormatting sqref="G18">
    <cfRule type="expression" dxfId="179" priority="311">
      <formula>(IF(D18="Yes",1,0))</formula>
    </cfRule>
  </conditionalFormatting>
  <conditionalFormatting sqref="G19">
    <cfRule type="expression" dxfId="178" priority="310">
      <formula>(IF(D19="Yes",1,0))</formula>
    </cfRule>
  </conditionalFormatting>
  <conditionalFormatting sqref="G17">
    <cfRule type="expression" dxfId="177" priority="309">
      <formula>(IF(D17="Yes",1,0))</formula>
    </cfRule>
  </conditionalFormatting>
  <conditionalFormatting sqref="G20 G22">
    <cfRule type="expression" dxfId="176" priority="308">
      <formula>(IF(OR(D20="Yes",D20="N/A",D20="No"),1,0))</formula>
    </cfRule>
  </conditionalFormatting>
  <conditionalFormatting sqref="G27">
    <cfRule type="expression" dxfId="175" priority="306">
      <formula>(IF(D27="Other Industry",1,0))</formula>
    </cfRule>
  </conditionalFormatting>
  <conditionalFormatting sqref="G28">
    <cfRule type="expression" dxfId="174" priority="273">
      <formula>(IF(D28="Yes",3,0))</formula>
    </cfRule>
    <cfRule type="expression" dxfId="173" priority="305">
      <formula>(IF(D28="Other Hosted Service",1,0))</formula>
    </cfRule>
  </conditionalFormatting>
  <conditionalFormatting sqref="G29">
    <cfRule type="expression" dxfId="172" priority="290">
      <formula>(IF(D29="Yes",1,0))</formula>
    </cfRule>
  </conditionalFormatting>
  <conditionalFormatting sqref="G31">
    <cfRule type="expression" dxfId="171" priority="289">
      <formula>(IF(D31="Yes",1,0))</formula>
    </cfRule>
  </conditionalFormatting>
  <conditionalFormatting sqref="K10">
    <cfRule type="containsText" dxfId="170" priority="287" operator="containsText" text="Remediation Plan / Business Action is Required">
      <formula>NOT(ISERROR(SEARCH("Remediation Plan / Business Action is Required",K10)))</formula>
    </cfRule>
    <cfRule type="cellIs" dxfId="169" priority="1" operator="equal">
      <formula>0</formula>
    </cfRule>
  </conditionalFormatting>
  <conditionalFormatting sqref="K24">
    <cfRule type="containsText" dxfId="168" priority="285" operator="containsText" text="Follow up as instructed">
      <formula>NOT(ISERROR(SEARCH("Follow up as instructed",K24)))</formula>
    </cfRule>
    <cfRule type="cellIs" dxfId="167" priority="7" operator="equal">
      <formula>0</formula>
    </cfRule>
  </conditionalFormatting>
  <conditionalFormatting sqref="K11">
    <cfRule type="containsText" dxfId="166" priority="282" operator="containsText" text="Enter Product Security Request">
      <formula>NOT(ISERROR(SEARCH("Enter Product Security Request",K11)))</formula>
    </cfRule>
    <cfRule type="cellIs" dxfId="165" priority="2" operator="equal">
      <formula>0</formula>
    </cfRule>
  </conditionalFormatting>
  <conditionalFormatting sqref="K12">
    <cfRule type="containsText" dxfId="164" priority="281" operator="containsText" text="Enter HPE's mobile application governance process">
      <formula>NOT(ISERROR(SEARCH("Enter HPE's mobile application governance process",K12)))</formula>
    </cfRule>
    <cfRule type="cellIs" dxfId="163" priority="3" operator="equal">
      <formula>0</formula>
    </cfRule>
  </conditionalFormatting>
  <conditionalFormatting sqref="G13">
    <cfRule type="expression" dxfId="162" priority="280">
      <formula>(IF(D13="No",1,0))</formula>
    </cfRule>
  </conditionalFormatting>
  <conditionalFormatting sqref="K13">
    <cfRule type="containsText" dxfId="161" priority="278" operator="containsText" text="Follow up as instructed">
      <formula>NOT(ISERROR(SEARCH("Follow up as instructed",K13)))</formula>
    </cfRule>
    <cfRule type="cellIs" dxfId="160" priority="4" operator="equal">
      <formula>0</formula>
    </cfRule>
  </conditionalFormatting>
  <conditionalFormatting sqref="G23">
    <cfRule type="expression" dxfId="159" priority="277">
      <formula>(IF(D23="No",6,0))</formula>
    </cfRule>
  </conditionalFormatting>
  <conditionalFormatting sqref="G24">
    <cfRule type="expression" dxfId="158" priority="274">
      <formula>(IF(D24="Yes",6,0))</formula>
    </cfRule>
  </conditionalFormatting>
  <conditionalFormatting sqref="K30">
    <cfRule type="containsText" dxfId="157" priority="272" operator="containsText" text="Remediation Plan / Business Action is Required">
      <formula>NOT(ISERROR(SEARCH("Remediation Plan / Business Action is Required",K30)))</formula>
    </cfRule>
    <cfRule type="cellIs" dxfId="156" priority="8" operator="equal">
      <formula>0</formula>
    </cfRule>
  </conditionalFormatting>
  <conditionalFormatting sqref="E33:E36">
    <cfRule type="cellIs" priority="11" stopIfTrue="1" operator="equal">
      <formula>"X"</formula>
    </cfRule>
    <cfRule type="cellIs" dxfId="155" priority="264" operator="between">
      <formula>0</formula>
      <formula>8</formula>
    </cfRule>
    <cfRule type="cellIs" dxfId="154" priority="265" operator="between">
      <formula>9</formula>
      <formula>15</formula>
    </cfRule>
    <cfRule type="cellIs" dxfId="153" priority="266" operator="between">
      <formula>16</formula>
      <formula>25</formula>
    </cfRule>
    <cfRule type="cellIs" dxfId="152" priority="267" operator="greaterThanOrEqual">
      <formula>25</formula>
    </cfRule>
  </conditionalFormatting>
  <conditionalFormatting sqref="F5">
    <cfRule type="cellIs" dxfId="151" priority="261" operator="notEqual">
      <formula>""</formula>
    </cfRule>
  </conditionalFormatting>
  <conditionalFormatting sqref="F5">
    <cfRule type="expression" dxfId="150" priority="260" stopIfTrue="1">
      <formula>$F5="OK - Please continue to next question"</formula>
    </cfRule>
  </conditionalFormatting>
  <conditionalFormatting sqref="D5">
    <cfRule type="expression" dxfId="149" priority="258">
      <formula>LEN($D5)=0</formula>
    </cfRule>
    <cfRule type="expression" dxfId="148" priority="259">
      <formula>LEN($D5)&gt;0</formula>
    </cfRule>
  </conditionalFormatting>
  <conditionalFormatting sqref="F6">
    <cfRule type="cellIs" dxfId="147" priority="257" operator="notEqual">
      <formula>""</formula>
    </cfRule>
  </conditionalFormatting>
  <conditionalFormatting sqref="F6">
    <cfRule type="expression" dxfId="146" priority="256" stopIfTrue="1">
      <formula>$F6="OK - Please continue to next question"</formula>
    </cfRule>
  </conditionalFormatting>
  <conditionalFormatting sqref="D6">
    <cfRule type="expression" dxfId="145" priority="254">
      <formula>LEN($D6)=0</formula>
    </cfRule>
    <cfRule type="expression" dxfId="144" priority="255">
      <formula>LEN($D6)&gt;0</formula>
    </cfRule>
  </conditionalFormatting>
  <conditionalFormatting sqref="F7">
    <cfRule type="cellIs" dxfId="143" priority="253" operator="notEqual">
      <formula>""</formula>
    </cfRule>
  </conditionalFormatting>
  <conditionalFormatting sqref="F7">
    <cfRule type="expression" dxfId="142" priority="252" stopIfTrue="1">
      <formula>$F7="OK - Please continue to next question"</formula>
    </cfRule>
  </conditionalFormatting>
  <conditionalFormatting sqref="D7">
    <cfRule type="expression" dxfId="141" priority="250">
      <formula>LEN($D7)=0</formula>
    </cfRule>
    <cfRule type="expression" dxfId="140" priority="251">
      <formula>LEN($D7)&gt;0</formula>
    </cfRule>
  </conditionalFormatting>
  <conditionalFormatting sqref="F8">
    <cfRule type="cellIs" dxfId="139" priority="249" operator="notEqual">
      <formula>""</formula>
    </cfRule>
  </conditionalFormatting>
  <conditionalFormatting sqref="F8">
    <cfRule type="expression" dxfId="138" priority="248" stopIfTrue="1">
      <formula>$F8="OK - Please continue to next question"</formula>
    </cfRule>
  </conditionalFormatting>
  <conditionalFormatting sqref="D8">
    <cfRule type="expression" dxfId="137" priority="246">
      <formula>LEN($D8)=0</formula>
    </cfRule>
    <cfRule type="expression" dxfId="136" priority="247">
      <formula>LEN($D8)&gt;0</formula>
    </cfRule>
  </conditionalFormatting>
  <conditionalFormatting sqref="F9">
    <cfRule type="cellIs" dxfId="135" priority="245" operator="notEqual">
      <formula>""</formula>
    </cfRule>
  </conditionalFormatting>
  <conditionalFormatting sqref="F9">
    <cfRule type="expression" dxfId="134" priority="244" stopIfTrue="1">
      <formula>$F9="OK - Please continue to next question"</formula>
    </cfRule>
  </conditionalFormatting>
  <conditionalFormatting sqref="D9">
    <cfRule type="expression" dxfId="133" priority="242">
      <formula>LEN($D9)=0</formula>
    </cfRule>
    <cfRule type="expression" dxfId="132" priority="243">
      <formula>LEN($D9)&gt;0</formula>
    </cfRule>
  </conditionalFormatting>
  <conditionalFormatting sqref="D10">
    <cfRule type="expression" dxfId="131" priority="194">
      <formula>LEN(D10)=0</formula>
    </cfRule>
    <cfRule type="cellIs" dxfId="130" priority="195" operator="notEqual">
      <formula>""""""</formula>
    </cfRule>
  </conditionalFormatting>
  <conditionalFormatting sqref="D11">
    <cfRule type="expression" dxfId="129" priority="192">
      <formula>LEN(D11)=0</formula>
    </cfRule>
    <cfRule type="cellIs" dxfId="128" priority="193" operator="notEqual">
      <formula>""""""</formula>
    </cfRule>
  </conditionalFormatting>
  <conditionalFormatting sqref="D12">
    <cfRule type="expression" dxfId="127" priority="190">
      <formula>LEN(D12)=0</formula>
    </cfRule>
    <cfRule type="cellIs" dxfId="126" priority="191" operator="notEqual">
      <formula>""""""</formula>
    </cfRule>
  </conditionalFormatting>
  <conditionalFormatting sqref="D14">
    <cfRule type="expression" dxfId="125" priority="188">
      <formula>LEN(D14)=0</formula>
    </cfRule>
    <cfRule type="cellIs" dxfId="124" priority="189" operator="notEqual">
      <formula>""""""</formula>
    </cfRule>
  </conditionalFormatting>
  <conditionalFormatting sqref="D15">
    <cfRule type="expression" dxfId="123" priority="186">
      <formula>LEN(D15)=0</formula>
    </cfRule>
    <cfRule type="cellIs" dxfId="122" priority="187" operator="notEqual">
      <formula>""""""</formula>
    </cfRule>
  </conditionalFormatting>
  <conditionalFormatting sqref="D16">
    <cfRule type="expression" dxfId="121" priority="184">
      <formula>LEN(D16)=0</formula>
    </cfRule>
    <cfRule type="cellIs" dxfId="120" priority="185" operator="notEqual">
      <formula>""""""</formula>
    </cfRule>
  </conditionalFormatting>
  <conditionalFormatting sqref="D17">
    <cfRule type="expression" dxfId="119" priority="182">
      <formula>LEN(D17)=0</formula>
    </cfRule>
    <cfRule type="cellIs" dxfId="118" priority="183" operator="notEqual">
      <formula>""""""</formula>
    </cfRule>
  </conditionalFormatting>
  <conditionalFormatting sqref="D29">
    <cfRule type="expression" dxfId="117" priority="168">
      <formula>LEN(D29)=0</formula>
    </cfRule>
    <cfRule type="cellIs" dxfId="116" priority="169" operator="notEqual">
      <formula>""""""</formula>
    </cfRule>
  </conditionalFormatting>
  <conditionalFormatting sqref="F10">
    <cfRule type="cellIs" dxfId="115" priority="157" operator="notEqual">
      <formula>""</formula>
    </cfRule>
  </conditionalFormatting>
  <conditionalFormatting sqref="F10">
    <cfRule type="expression" dxfId="114" priority="156" stopIfTrue="1">
      <formula>$F10="OK - Please continue to next question"</formula>
    </cfRule>
  </conditionalFormatting>
  <conditionalFormatting sqref="F11">
    <cfRule type="expression" dxfId="113" priority="109" stopIfTrue="1">
      <formula>$F11="All internally-developed applications must pass a Product Security review before going live.  Click the link referred to in the question."</formula>
    </cfRule>
    <cfRule type="cellIs" dxfId="112" priority="155" operator="notEqual">
      <formula>""</formula>
    </cfRule>
  </conditionalFormatting>
  <conditionalFormatting sqref="F11">
    <cfRule type="expression" dxfId="111" priority="154" stopIfTrue="1">
      <formula>$F11="OK - Please continue to next question"</formula>
    </cfRule>
  </conditionalFormatting>
  <conditionalFormatting sqref="F14">
    <cfRule type="cellIs" dxfId="110" priority="149" operator="notEqual">
      <formula>""</formula>
    </cfRule>
  </conditionalFormatting>
  <conditionalFormatting sqref="F14">
    <cfRule type="expression" dxfId="109" priority="148" stopIfTrue="1">
      <formula>$F14="OK - Please continue to next question"</formula>
    </cfRule>
  </conditionalFormatting>
  <conditionalFormatting sqref="F16">
    <cfRule type="cellIs" dxfId="108" priority="145" operator="notEqual">
      <formula>""</formula>
    </cfRule>
  </conditionalFormatting>
  <conditionalFormatting sqref="F16">
    <cfRule type="expression" dxfId="107" priority="144" stopIfTrue="1">
      <formula>$F16="OK - Please continue to next question"</formula>
    </cfRule>
  </conditionalFormatting>
  <conditionalFormatting sqref="F25">
    <cfRule type="cellIs" dxfId="106" priority="123" operator="notEqual">
      <formula>""</formula>
    </cfRule>
  </conditionalFormatting>
  <conditionalFormatting sqref="F25">
    <cfRule type="expression" dxfId="105" priority="122" stopIfTrue="1">
      <formula>$F25="OK - Please continue to next question"</formula>
    </cfRule>
  </conditionalFormatting>
  <conditionalFormatting sqref="F26">
    <cfRule type="cellIs" dxfId="104" priority="121" operator="notEqual">
      <formula>""</formula>
    </cfRule>
  </conditionalFormatting>
  <conditionalFormatting sqref="F26">
    <cfRule type="expression" dxfId="103" priority="120" stopIfTrue="1">
      <formula>$F26="OK - Please continue to next question"</formula>
    </cfRule>
  </conditionalFormatting>
  <conditionalFormatting sqref="F27">
    <cfRule type="cellIs" dxfId="102" priority="119" operator="notEqual">
      <formula>""</formula>
    </cfRule>
  </conditionalFormatting>
  <conditionalFormatting sqref="F27">
    <cfRule type="expression" dxfId="101" priority="118" stopIfTrue="1">
      <formula>$F27="OK - Please continue to next question"</formula>
    </cfRule>
  </conditionalFormatting>
  <conditionalFormatting sqref="F12">
    <cfRule type="expression" dxfId="100" priority="106" stopIfTrue="1">
      <formula>$F12="You must ensure the application has undergone HPE's mobile application governance process. For more information, click the link referred to in the question."</formula>
    </cfRule>
    <cfRule type="cellIs" dxfId="99" priority="108" operator="notEqual">
      <formula>""</formula>
    </cfRule>
  </conditionalFormatting>
  <conditionalFormatting sqref="F12">
    <cfRule type="expression" dxfId="98" priority="107" stopIfTrue="1">
      <formula>$F12="OK - Please continue to next question"</formula>
    </cfRule>
  </conditionalFormatting>
  <conditionalFormatting sqref="D13">
    <cfRule type="expression" dxfId="97" priority="104">
      <formula>LEN(D13)=0</formula>
    </cfRule>
    <cfRule type="cellIs" dxfId="96" priority="105" operator="notEqual">
      <formula>""""""</formula>
    </cfRule>
  </conditionalFormatting>
  <conditionalFormatting sqref="F13">
    <cfRule type="expression" dxfId="95" priority="101" stopIfTrue="1">
      <formula>$F13="Please contact the HPE Branding team at: standards.hpeweb@hpe.com to ensure compliance."</formula>
    </cfRule>
    <cfRule type="cellIs" dxfId="94" priority="103" operator="notEqual">
      <formula>""</formula>
    </cfRule>
  </conditionalFormatting>
  <conditionalFormatting sqref="F13">
    <cfRule type="expression" dxfId="93" priority="102" stopIfTrue="1">
      <formula>$F13="OK - Please continue to next question"</formula>
    </cfRule>
  </conditionalFormatting>
  <conditionalFormatting sqref="E14">
    <cfRule type="expression" dxfId="92" priority="98">
      <formula>LEN($E14)&lt;&gt;0</formula>
    </cfRule>
    <cfRule type="expression" dxfId="91" priority="99">
      <formula>AND(OR($D14="N/A",$D14="Yes"),LEN($E14)=0)</formula>
    </cfRule>
  </conditionalFormatting>
  <conditionalFormatting sqref="E14">
    <cfRule type="expression" dxfId="90" priority="100" stopIfTrue="1">
      <formula>$F14="OK - Please continue to next question"</formula>
    </cfRule>
  </conditionalFormatting>
  <conditionalFormatting sqref="F15">
    <cfRule type="cellIs" dxfId="89" priority="97" operator="notEqual">
      <formula>""</formula>
    </cfRule>
  </conditionalFormatting>
  <conditionalFormatting sqref="F15">
    <cfRule type="expression" dxfId="88" priority="96" stopIfTrue="1">
      <formula>$F15="OK - Please continue to next question"</formula>
    </cfRule>
  </conditionalFormatting>
  <conditionalFormatting sqref="E15">
    <cfRule type="expression" dxfId="87" priority="93">
      <formula>LEN($E15)&lt;&gt;0</formula>
    </cfRule>
    <cfRule type="expression" dxfId="86" priority="94">
      <formula>AND(OR($D15="N/A",$D15="Yes"),LEN($E15)=0)</formula>
    </cfRule>
  </conditionalFormatting>
  <conditionalFormatting sqref="E15">
    <cfRule type="expression" dxfId="85" priority="95" stopIfTrue="1">
      <formula>$F15="OK - Please continue to next question"</formula>
    </cfRule>
  </conditionalFormatting>
  <conditionalFormatting sqref="D20">
    <cfRule type="expression" dxfId="84" priority="91">
      <formula>LEN(D20)=0</formula>
    </cfRule>
    <cfRule type="cellIs" dxfId="83" priority="92" operator="notEqual">
      <formula>""""""</formula>
    </cfRule>
  </conditionalFormatting>
  <conditionalFormatting sqref="F20">
    <cfRule type="cellIs" dxfId="82" priority="87" operator="notEqual">
      <formula>""</formula>
    </cfRule>
  </conditionalFormatting>
  <conditionalFormatting sqref="F20">
    <cfRule type="expression" dxfId="81" priority="86" stopIfTrue="1">
      <formula>$F20="OK - Please continue to next question"</formula>
    </cfRule>
  </conditionalFormatting>
  <conditionalFormatting sqref="E20">
    <cfRule type="expression" dxfId="80" priority="83">
      <formula>LEN($E20)&lt;&gt;0</formula>
    </cfRule>
    <cfRule type="expression" dxfId="79" priority="84">
      <formula>AND(OR($D20="N/A",$D20="Yes"),LEN($E20)=0)</formula>
    </cfRule>
  </conditionalFormatting>
  <conditionalFormatting sqref="E20">
    <cfRule type="expression" dxfId="78" priority="85" stopIfTrue="1">
      <formula>$F20="OK - Please continue to next question"</formula>
    </cfRule>
  </conditionalFormatting>
  <conditionalFormatting sqref="D21">
    <cfRule type="expression" dxfId="77" priority="81">
      <formula>LEN(D21)=0</formula>
    </cfRule>
    <cfRule type="cellIs" dxfId="76" priority="82" operator="notEqual">
      <formula>""""""</formula>
    </cfRule>
  </conditionalFormatting>
  <conditionalFormatting sqref="F21">
    <cfRule type="cellIs" dxfId="75" priority="80" operator="notEqual">
      <formula>""</formula>
    </cfRule>
  </conditionalFormatting>
  <conditionalFormatting sqref="F21">
    <cfRule type="expression" dxfId="74" priority="79" stopIfTrue="1">
      <formula>$F21="OK - Please continue to next question"</formula>
    </cfRule>
  </conditionalFormatting>
  <conditionalFormatting sqref="D22">
    <cfRule type="expression" dxfId="73" priority="77">
      <formula>LEN(D22)=0</formula>
    </cfRule>
    <cfRule type="cellIs" dxfId="72" priority="78" operator="notEqual">
      <formula>""""""</formula>
    </cfRule>
  </conditionalFormatting>
  <conditionalFormatting sqref="F22">
    <cfRule type="cellIs" dxfId="71" priority="76" operator="notEqual">
      <formula>""</formula>
    </cfRule>
  </conditionalFormatting>
  <conditionalFormatting sqref="F22">
    <cfRule type="expression" dxfId="70" priority="75" stopIfTrue="1">
      <formula>$F22="OK - Please continue to next question"</formula>
    </cfRule>
  </conditionalFormatting>
  <conditionalFormatting sqref="E22">
    <cfRule type="expression" dxfId="69" priority="72">
      <formula>LEN($E22)&lt;&gt;0</formula>
    </cfRule>
    <cfRule type="expression" dxfId="68" priority="73">
      <formula>AND(OR($D22="N/A",$D22="Yes"),LEN($E22)=0)</formula>
    </cfRule>
  </conditionalFormatting>
  <conditionalFormatting sqref="E22">
    <cfRule type="expression" dxfId="67" priority="74" stopIfTrue="1">
      <formula>$F22="OK - Please continue to next question"</formula>
    </cfRule>
  </conditionalFormatting>
  <conditionalFormatting sqref="D23">
    <cfRule type="expression" dxfId="66" priority="70">
      <formula>LEN(D23)=0</formula>
    </cfRule>
    <cfRule type="cellIs" dxfId="65" priority="71" operator="notEqual">
      <formula>""""""</formula>
    </cfRule>
  </conditionalFormatting>
  <conditionalFormatting sqref="F23">
    <cfRule type="cellIs" dxfId="64" priority="69" operator="notEqual">
      <formula>""</formula>
    </cfRule>
  </conditionalFormatting>
  <conditionalFormatting sqref="F23">
    <cfRule type="expression" dxfId="63" priority="68" stopIfTrue="1">
      <formula>$F23="OK - Please continue to next question"</formula>
    </cfRule>
  </conditionalFormatting>
  <conditionalFormatting sqref="E23">
    <cfRule type="expression" dxfId="62" priority="65">
      <formula>LEN($E23)&lt;&gt;0</formula>
    </cfRule>
    <cfRule type="expression" dxfId="61" priority="66">
      <formula>AND(OR($D23="N/A"),LEN($E23)=0)</formula>
    </cfRule>
  </conditionalFormatting>
  <conditionalFormatting sqref="E23">
    <cfRule type="expression" dxfId="60" priority="67" stopIfTrue="1">
      <formula>$F23="OK - Please continue to next question"</formula>
    </cfRule>
  </conditionalFormatting>
  <conditionalFormatting sqref="D24">
    <cfRule type="expression" dxfId="59" priority="63">
      <formula>LEN(D24)=0</formula>
    </cfRule>
    <cfRule type="cellIs" dxfId="58" priority="64" operator="notEqual">
      <formula>""""""</formula>
    </cfRule>
  </conditionalFormatting>
  <conditionalFormatting sqref="F24">
    <cfRule type="expression" dxfId="57" priority="60" stopIfTrue="1">
      <formula>$F24="Please contact the Privacy team at hpeprivacy@hpe.com for possible additional requirements."</formula>
    </cfRule>
    <cfRule type="cellIs" dxfId="56" priority="62" operator="notEqual">
      <formula>""</formula>
    </cfRule>
  </conditionalFormatting>
  <conditionalFormatting sqref="F24">
    <cfRule type="expression" dxfId="55" priority="61" stopIfTrue="1">
      <formula>$F24="OK - Please continue to next question"</formula>
    </cfRule>
  </conditionalFormatting>
  <conditionalFormatting sqref="D28">
    <cfRule type="expression" dxfId="54" priority="58">
      <formula>LEN(D28)=0</formula>
    </cfRule>
    <cfRule type="cellIs" dxfId="53" priority="59" operator="notEqual">
      <formula>""""""</formula>
    </cfRule>
  </conditionalFormatting>
  <conditionalFormatting sqref="F28">
    <cfRule type="cellIs" dxfId="52" priority="57" operator="notEqual">
      <formula>""</formula>
    </cfRule>
  </conditionalFormatting>
  <conditionalFormatting sqref="F28">
    <cfRule type="expression" dxfId="51" priority="56" stopIfTrue="1">
      <formula>$F28="OK - Please continue to next question"</formula>
    </cfRule>
  </conditionalFormatting>
  <conditionalFormatting sqref="E28">
    <cfRule type="expression" dxfId="50" priority="53">
      <formula>LEN($E28)&lt;&gt;0</formula>
    </cfRule>
    <cfRule type="expression" dxfId="49" priority="54">
      <formula>AND(OR($D28="N/A",$D28="Yes"),LEN($E28)=0)</formula>
    </cfRule>
  </conditionalFormatting>
  <conditionalFormatting sqref="E28">
    <cfRule type="expression" dxfId="48" priority="55" stopIfTrue="1">
      <formula>$F28="OK - Please continue to next question"</formula>
    </cfRule>
  </conditionalFormatting>
  <conditionalFormatting sqref="F29">
    <cfRule type="cellIs" dxfId="47" priority="52" operator="notEqual">
      <formula>""</formula>
    </cfRule>
  </conditionalFormatting>
  <conditionalFormatting sqref="F29">
    <cfRule type="expression" dxfId="46" priority="51" stopIfTrue="1">
      <formula>$F29="OK - Please continue to next question"</formula>
    </cfRule>
  </conditionalFormatting>
  <conditionalFormatting sqref="E29">
    <cfRule type="expression" dxfId="45" priority="48">
      <formula>LEN($E29)&lt;&gt;0</formula>
    </cfRule>
    <cfRule type="expression" dxfId="44" priority="49">
      <formula>AND(OR($D29="N/A",$D29="Yes"),LEN($E29)=0)</formula>
    </cfRule>
  </conditionalFormatting>
  <conditionalFormatting sqref="E29">
    <cfRule type="expression" dxfId="43" priority="50" stopIfTrue="1">
      <formula>$F29="OK - Please continue to next question"</formula>
    </cfRule>
  </conditionalFormatting>
  <conditionalFormatting sqref="D30">
    <cfRule type="expression" dxfId="42" priority="46">
      <formula>LEN(D30)=0</formula>
    </cfRule>
    <cfRule type="cellIs" dxfId="41" priority="47" operator="notEqual">
      <formula>""""""</formula>
    </cfRule>
  </conditionalFormatting>
  <conditionalFormatting sqref="F30">
    <cfRule type="cellIs" dxfId="40" priority="45" operator="notEqual">
      <formula>""</formula>
    </cfRule>
  </conditionalFormatting>
  <conditionalFormatting sqref="F30">
    <cfRule type="expression" dxfId="39" priority="44" stopIfTrue="1">
      <formula>$F30="OK - Please continue to next question"</formula>
    </cfRule>
  </conditionalFormatting>
  <conditionalFormatting sqref="E30">
    <cfRule type="expression" dxfId="38" priority="41">
      <formula>LEN($E30)&lt;&gt;0</formula>
    </cfRule>
    <cfRule type="expression" dxfId="37" priority="42">
      <formula>AND(OR($D30="N/A"),LEN($E30)=0)</formula>
    </cfRule>
  </conditionalFormatting>
  <conditionalFormatting sqref="E30">
    <cfRule type="expression" dxfId="36" priority="43" stopIfTrue="1">
      <formula>$F30="OK - Please continue to next question"</formula>
    </cfRule>
  </conditionalFormatting>
  <conditionalFormatting sqref="D31">
    <cfRule type="expression" dxfId="35" priority="39">
      <formula>LEN(D31)=0</formula>
    </cfRule>
    <cfRule type="cellIs" dxfId="34" priority="40" operator="notEqual">
      <formula>""""""</formula>
    </cfRule>
  </conditionalFormatting>
  <conditionalFormatting sqref="F31">
    <cfRule type="cellIs" dxfId="33" priority="38" operator="notEqual">
      <formula>""</formula>
    </cfRule>
  </conditionalFormatting>
  <conditionalFormatting sqref="F31">
    <cfRule type="expression" dxfId="32" priority="37" stopIfTrue="1">
      <formula>$F31="OK - Please continue to next question"</formula>
    </cfRule>
  </conditionalFormatting>
  <conditionalFormatting sqref="D25">
    <cfRule type="expression" dxfId="31" priority="35" stopIfTrue="1">
      <formula>LEN(D25)=0</formula>
    </cfRule>
    <cfRule type="cellIs" dxfId="30" priority="36" operator="notEqual">
      <formula>""""""</formula>
    </cfRule>
  </conditionalFormatting>
  <conditionalFormatting sqref="D26">
    <cfRule type="expression" dxfId="29" priority="33" stopIfTrue="1">
      <formula>LEN(D26)=0</formula>
    </cfRule>
    <cfRule type="cellIs" dxfId="28" priority="34" operator="notEqual">
      <formula>""""""</formula>
    </cfRule>
  </conditionalFormatting>
  <conditionalFormatting sqref="D27">
    <cfRule type="expression" dxfId="27" priority="31" stopIfTrue="1">
      <formula>LEN(D27)=0</formula>
    </cfRule>
    <cfRule type="cellIs" dxfId="26" priority="32" operator="notEqual">
      <formula>""""""</formula>
    </cfRule>
  </conditionalFormatting>
  <conditionalFormatting sqref="E27">
    <cfRule type="expression" dxfId="25" priority="28">
      <formula>LEN($E27)&lt;&gt;0</formula>
    </cfRule>
    <cfRule type="expression" dxfId="24" priority="29">
      <formula>AND(OR($D27="N/A",$D27="Yes"),LEN($E27)=0)</formula>
    </cfRule>
  </conditionalFormatting>
  <conditionalFormatting sqref="E27">
    <cfRule type="expression" dxfId="23" priority="30" stopIfTrue="1">
      <formula>$F27="OK - Please continue to next question"</formula>
    </cfRule>
  </conditionalFormatting>
  <conditionalFormatting sqref="D18">
    <cfRule type="expression" dxfId="22" priority="26">
      <formula>LEN(D18)=0</formula>
    </cfRule>
    <cfRule type="cellIs" dxfId="21" priority="27" operator="notEqual">
      <formula>""""""</formula>
    </cfRule>
  </conditionalFormatting>
  <conditionalFormatting sqref="F18">
    <cfRule type="cellIs" dxfId="20" priority="25" operator="notEqual">
      <formula>""</formula>
    </cfRule>
    <cfRule type="expression" dxfId="19" priority="9">
      <formula>F18="You will have to obtain the supplier's Attestation of Compliance (AoC) and work with your specific Business Unit's compliance team to ensure the supplier is compliant with the PCI standard."</formula>
    </cfRule>
  </conditionalFormatting>
  <conditionalFormatting sqref="F18">
    <cfRule type="expression" dxfId="18" priority="24" stopIfTrue="1">
      <formula>$F18="OK - Please continue to next question"</formula>
    </cfRule>
  </conditionalFormatting>
  <conditionalFormatting sqref="D19">
    <cfRule type="expression" dxfId="17" priority="22">
      <formula>LEN(D19)=0</formula>
    </cfRule>
    <cfRule type="cellIs" dxfId="16" priority="23" operator="notEqual">
      <formula>""""""</formula>
    </cfRule>
  </conditionalFormatting>
  <conditionalFormatting sqref="F19">
    <cfRule type="cellIs" dxfId="15" priority="21" operator="notEqual">
      <formula>""</formula>
    </cfRule>
    <cfRule type="expression" dxfId="14" priority="10">
      <formula>F19="You will have to obtain supplier documentation (such as a formal self-attestation from the supplier's executive management) that demonstrates their compliance to HIPAA/HITECH to ensure the supplier is compliant with the applicable laws and regulations."</formula>
    </cfRule>
  </conditionalFormatting>
  <conditionalFormatting sqref="F19">
    <cfRule type="expression" dxfId="13" priority="20" stopIfTrue="1">
      <formula>$F19="OK - Please continue to next question"</formula>
    </cfRule>
  </conditionalFormatting>
  <conditionalFormatting sqref="F17">
    <cfRule type="cellIs" dxfId="12" priority="19" operator="notEqual">
      <formula>""</formula>
    </cfRule>
  </conditionalFormatting>
  <conditionalFormatting sqref="F17">
    <cfRule type="expression" dxfId="11" priority="18" stopIfTrue="1">
      <formula>$F17="OK - Please continue to next question"</formula>
    </cfRule>
  </conditionalFormatting>
  <conditionalFormatting sqref="E33:E36">
    <cfRule type="cellIs" dxfId="10" priority="17" operator="lessThan">
      <formula>0</formula>
    </cfRule>
  </conditionalFormatting>
  <conditionalFormatting sqref="E16">
    <cfRule type="expression" dxfId="9" priority="16">
      <formula>(IF(B16="Yes",2,0))</formula>
    </cfRule>
  </conditionalFormatting>
  <conditionalFormatting sqref="E17">
    <cfRule type="expression" dxfId="8" priority="15">
      <formula>(IF(B17="Yes",1,0))</formula>
    </cfRule>
  </conditionalFormatting>
  <conditionalFormatting sqref="E13">
    <cfRule type="expression" dxfId="7" priority="12">
      <formula>LEN($E13)&lt;&gt;0</formula>
    </cfRule>
    <cfRule type="expression" dxfId="6" priority="13">
      <formula>AND(OR($D13="N/A"),LEN($E13)=0)</formula>
    </cfRule>
  </conditionalFormatting>
  <conditionalFormatting sqref="E13">
    <cfRule type="expression" dxfId="5" priority="14" stopIfTrue="1">
      <formula>$F13="OK - Please continue to next question"</formula>
    </cfRule>
  </conditionalFormatting>
  <conditionalFormatting sqref="K23">
    <cfRule type="cellIs" dxfId="4" priority="6" operator="equal">
      <formula>0</formula>
    </cfRule>
  </conditionalFormatting>
  <conditionalFormatting sqref="K20">
    <cfRule type="cellIs" dxfId="3" priority="5" operator="equal">
      <formula>0</formula>
    </cfRule>
  </conditionalFormatting>
  <dataValidations xWindow="861" yWindow="412" count="9">
    <dataValidation type="list" showInputMessage="1" showErrorMessage="1" promptTitle="Instructions:" prompt="Please select from the list" sqref="D27">
      <formula1>$N$29:$N$33</formula1>
    </dataValidation>
    <dataValidation type="list" allowBlank="1" showInputMessage="1" showErrorMessage="1" sqref="Q4">
      <formula1>$S$3:$S$5</formula1>
    </dataValidation>
    <dataValidation type="list" showInputMessage="1" showErrorMessage="1" promptTitle="Instructions:" prompt="Please select from the list" sqref="D25">
      <formula1>$O$24:$O$26</formula1>
    </dataValidation>
    <dataValidation type="list" showInputMessage="1" showErrorMessage="1" promptTitle="Instructions:" prompt="Please select from the list" sqref="D26">
      <formula1>$O$27:$O$29</formula1>
    </dataValidation>
    <dataValidation allowBlank="1" showErrorMessage="1" sqref="E13:E15 E20 E22:E23 E27:E30 F5:F31"/>
    <dataValidation allowBlank="1" errorTitle="Blank" error="You must complete this response" sqref="D9"/>
    <dataValidation type="list" allowBlank="1" showErrorMessage="1" sqref="D28:D29 D31 D21:D22 D24 D10:D12 D14:D19">
      <formula1>$N$6:$N$7</formula1>
    </dataValidation>
    <dataValidation type="list" allowBlank="1" showErrorMessage="1" sqref="D13 D20 D23 D30">
      <formula1>$N$6:$N$8</formula1>
    </dataValidation>
    <dataValidation allowBlank="1" errorTitle="Blank" error="You must complete this response" sqref="D5:D8"/>
  </dataValidations>
  <hyperlinks>
    <hyperlink ref="C11" r:id="rId1" display="https://prodsecengagement.corp.hpecorp.net/securityReviewPortal/"/>
    <hyperlink ref="C14" r:id="rId2" display="https://hpe.sharepoint.com/sites/F4/OGC/Pages/confidnt.aspx"/>
    <hyperlink ref="C15" r:id="rId3" display="https://hpe.sharepoint.com/sites/F4/OGC/Pages/confidnt.aspx"/>
    <hyperlink ref="C20" r:id="rId4" display="https://ent301.sharepoint.hpe.com/teams/onehpuid/federation/SitePages/Home.aspx"/>
    <hyperlink ref="D37:G37" r:id="rId5" display="https://hpe.sharepoint.com/teams/cyber-rc/SitePages/issues.aspx"/>
    <hyperlink ref="C12" r:id="rId6" display="Does the service include use of a mobile application?"/>
  </hyperlinks>
  <pageMargins left="0.7" right="0.7" top="0.75" bottom="0.75" header="0.3" footer="0.3"/>
  <pageSetup orientation="portrait" r:id="rId7"/>
  <ignoredErrors>
    <ignoredError sqref="F7" 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1124" r:id="rId10" name="Check Box 100">
              <controlPr defaultSize="0" autoFill="0" autoLine="0" autoPict="0">
                <anchor moveWithCells="1">
                  <from>
                    <xdr:col>4</xdr:col>
                    <xdr:colOff>238125</xdr:colOff>
                    <xdr:row>15</xdr:row>
                    <xdr:rowOff>600075</xdr:rowOff>
                  </from>
                  <to>
                    <xdr:col>4</xdr:col>
                    <xdr:colOff>1381125</xdr:colOff>
                    <xdr:row>15</xdr:row>
                    <xdr:rowOff>838200</xdr:rowOff>
                  </to>
                </anchor>
              </controlPr>
            </control>
          </mc:Choice>
        </mc:AlternateContent>
        <mc:AlternateContent xmlns:mc="http://schemas.openxmlformats.org/markup-compatibility/2006">
          <mc:Choice Requires="x14">
            <control shapeId="1126" r:id="rId11" name="Check Box 102">
              <controlPr defaultSize="0" autoFill="0" autoLine="0" autoPict="0">
                <anchor moveWithCells="1">
                  <from>
                    <xdr:col>4</xdr:col>
                    <xdr:colOff>238125</xdr:colOff>
                    <xdr:row>15</xdr:row>
                    <xdr:rowOff>1047750</xdr:rowOff>
                  </from>
                  <to>
                    <xdr:col>4</xdr:col>
                    <xdr:colOff>1485900</xdr:colOff>
                    <xdr:row>15</xdr:row>
                    <xdr:rowOff>1276350</xdr:rowOff>
                  </to>
                </anchor>
              </controlPr>
            </control>
          </mc:Choice>
        </mc:AlternateContent>
        <mc:AlternateContent xmlns:mc="http://schemas.openxmlformats.org/markup-compatibility/2006">
          <mc:Choice Requires="x14">
            <control shapeId="1127" r:id="rId12" name="Check Box 103">
              <controlPr defaultSize="0" autoFill="0" autoLine="0" autoPict="0">
                <anchor moveWithCells="1">
                  <from>
                    <xdr:col>4</xdr:col>
                    <xdr:colOff>238125</xdr:colOff>
                    <xdr:row>15</xdr:row>
                    <xdr:rowOff>1266825</xdr:rowOff>
                  </from>
                  <to>
                    <xdr:col>4</xdr:col>
                    <xdr:colOff>1457325</xdr:colOff>
                    <xdr:row>15</xdr:row>
                    <xdr:rowOff>1476375</xdr:rowOff>
                  </to>
                </anchor>
              </controlPr>
            </control>
          </mc:Choice>
        </mc:AlternateContent>
        <mc:AlternateContent xmlns:mc="http://schemas.openxmlformats.org/markup-compatibility/2006">
          <mc:Choice Requires="x14">
            <control shapeId="1128" r:id="rId13" name="Check Box 104">
              <controlPr defaultSize="0" autoFill="0" autoLine="0" autoPict="0">
                <anchor moveWithCells="1">
                  <from>
                    <xdr:col>4</xdr:col>
                    <xdr:colOff>238125</xdr:colOff>
                    <xdr:row>15</xdr:row>
                    <xdr:rowOff>1476375</xdr:rowOff>
                  </from>
                  <to>
                    <xdr:col>4</xdr:col>
                    <xdr:colOff>1457325</xdr:colOff>
                    <xdr:row>15</xdr:row>
                    <xdr:rowOff>1704975</xdr:rowOff>
                  </to>
                </anchor>
              </controlPr>
            </control>
          </mc:Choice>
        </mc:AlternateContent>
        <mc:AlternateContent xmlns:mc="http://schemas.openxmlformats.org/markup-compatibility/2006">
          <mc:Choice Requires="x14">
            <control shapeId="1129" r:id="rId14" name="Check Box 105">
              <controlPr defaultSize="0" autoFill="0" autoLine="0" autoPict="0">
                <anchor moveWithCells="1">
                  <from>
                    <xdr:col>4</xdr:col>
                    <xdr:colOff>238125</xdr:colOff>
                    <xdr:row>15</xdr:row>
                    <xdr:rowOff>1695450</xdr:rowOff>
                  </from>
                  <to>
                    <xdr:col>4</xdr:col>
                    <xdr:colOff>1657350</xdr:colOff>
                    <xdr:row>15</xdr:row>
                    <xdr:rowOff>1914525</xdr:rowOff>
                  </to>
                </anchor>
              </controlPr>
            </control>
          </mc:Choice>
        </mc:AlternateContent>
        <mc:AlternateContent xmlns:mc="http://schemas.openxmlformats.org/markup-compatibility/2006">
          <mc:Choice Requires="x14">
            <control shapeId="1130" r:id="rId15" name="Check Box 106">
              <controlPr defaultSize="0" autoFill="0" autoLine="0" autoPict="0">
                <anchor moveWithCells="1">
                  <from>
                    <xdr:col>4</xdr:col>
                    <xdr:colOff>1666875</xdr:colOff>
                    <xdr:row>15</xdr:row>
                    <xdr:rowOff>571500</xdr:rowOff>
                  </from>
                  <to>
                    <xdr:col>4</xdr:col>
                    <xdr:colOff>2819400</xdr:colOff>
                    <xdr:row>15</xdr:row>
                    <xdr:rowOff>819150</xdr:rowOff>
                  </to>
                </anchor>
              </controlPr>
            </control>
          </mc:Choice>
        </mc:AlternateContent>
        <mc:AlternateContent xmlns:mc="http://schemas.openxmlformats.org/markup-compatibility/2006">
          <mc:Choice Requires="x14">
            <control shapeId="1131" r:id="rId16" name="Check Box 107">
              <controlPr defaultSize="0" autoFill="0" autoLine="0" autoPict="0">
                <anchor moveWithCells="1">
                  <from>
                    <xdr:col>4</xdr:col>
                    <xdr:colOff>1676400</xdr:colOff>
                    <xdr:row>15</xdr:row>
                    <xdr:rowOff>781050</xdr:rowOff>
                  </from>
                  <to>
                    <xdr:col>4</xdr:col>
                    <xdr:colOff>2828925</xdr:colOff>
                    <xdr:row>15</xdr:row>
                    <xdr:rowOff>1019175</xdr:rowOff>
                  </to>
                </anchor>
              </controlPr>
            </control>
          </mc:Choice>
        </mc:AlternateContent>
        <mc:AlternateContent xmlns:mc="http://schemas.openxmlformats.org/markup-compatibility/2006">
          <mc:Choice Requires="x14">
            <control shapeId="1132" r:id="rId17" name="Check Box 108">
              <controlPr defaultSize="0" autoFill="0" autoLine="0" autoPict="0">
                <anchor moveWithCells="1">
                  <from>
                    <xdr:col>4</xdr:col>
                    <xdr:colOff>1676400</xdr:colOff>
                    <xdr:row>15</xdr:row>
                    <xdr:rowOff>1019175</xdr:rowOff>
                  </from>
                  <to>
                    <xdr:col>4</xdr:col>
                    <xdr:colOff>2828925</xdr:colOff>
                    <xdr:row>15</xdr:row>
                    <xdr:rowOff>1266825</xdr:rowOff>
                  </to>
                </anchor>
              </controlPr>
            </control>
          </mc:Choice>
        </mc:AlternateContent>
        <mc:AlternateContent xmlns:mc="http://schemas.openxmlformats.org/markup-compatibility/2006">
          <mc:Choice Requires="x14">
            <control shapeId="1133" r:id="rId18" name="Check Box 109">
              <controlPr defaultSize="0" autoFill="0" autoLine="0" autoPict="0">
                <anchor moveWithCells="1">
                  <from>
                    <xdr:col>4</xdr:col>
                    <xdr:colOff>1676400</xdr:colOff>
                    <xdr:row>15</xdr:row>
                    <xdr:rowOff>1238250</xdr:rowOff>
                  </from>
                  <to>
                    <xdr:col>4</xdr:col>
                    <xdr:colOff>2828925</xdr:colOff>
                    <xdr:row>15</xdr:row>
                    <xdr:rowOff>1476375</xdr:rowOff>
                  </to>
                </anchor>
              </controlPr>
            </control>
          </mc:Choice>
        </mc:AlternateContent>
        <mc:AlternateContent xmlns:mc="http://schemas.openxmlformats.org/markup-compatibility/2006">
          <mc:Choice Requires="x14">
            <control shapeId="1134" r:id="rId19" name="Check Box 110">
              <controlPr defaultSize="0" autoFill="0" autoLine="0" autoPict="0">
                <anchor moveWithCells="1">
                  <from>
                    <xdr:col>4</xdr:col>
                    <xdr:colOff>1676400</xdr:colOff>
                    <xdr:row>15</xdr:row>
                    <xdr:rowOff>1457325</xdr:rowOff>
                  </from>
                  <to>
                    <xdr:col>4</xdr:col>
                    <xdr:colOff>2828925</xdr:colOff>
                    <xdr:row>15</xdr:row>
                    <xdr:rowOff>1695450</xdr:rowOff>
                  </to>
                </anchor>
              </controlPr>
            </control>
          </mc:Choice>
        </mc:AlternateContent>
        <mc:AlternateContent xmlns:mc="http://schemas.openxmlformats.org/markup-compatibility/2006">
          <mc:Choice Requires="x14">
            <control shapeId="1135" r:id="rId20" name="Check Box 111">
              <controlPr defaultSize="0" autoFill="0" autoLine="0" autoPict="0">
                <anchor moveWithCells="1">
                  <from>
                    <xdr:col>4</xdr:col>
                    <xdr:colOff>266700</xdr:colOff>
                    <xdr:row>16</xdr:row>
                    <xdr:rowOff>638175</xdr:rowOff>
                  </from>
                  <to>
                    <xdr:col>4</xdr:col>
                    <xdr:colOff>1143000</xdr:colOff>
                    <xdr:row>16</xdr:row>
                    <xdr:rowOff>847725</xdr:rowOff>
                  </to>
                </anchor>
              </controlPr>
            </control>
          </mc:Choice>
        </mc:AlternateContent>
        <mc:AlternateContent xmlns:mc="http://schemas.openxmlformats.org/markup-compatibility/2006">
          <mc:Choice Requires="x14">
            <control shapeId="1136" r:id="rId21" name="Check Box 112">
              <controlPr defaultSize="0" autoFill="0" autoLine="0" autoPict="0">
                <anchor moveWithCells="1">
                  <from>
                    <xdr:col>4</xdr:col>
                    <xdr:colOff>1866900</xdr:colOff>
                    <xdr:row>16</xdr:row>
                    <xdr:rowOff>628650</xdr:rowOff>
                  </from>
                  <to>
                    <xdr:col>4</xdr:col>
                    <xdr:colOff>2733675</xdr:colOff>
                    <xdr:row>16</xdr:row>
                    <xdr:rowOff>838200</xdr:rowOff>
                  </to>
                </anchor>
              </controlPr>
            </control>
          </mc:Choice>
        </mc:AlternateContent>
        <mc:AlternateContent xmlns:mc="http://schemas.openxmlformats.org/markup-compatibility/2006">
          <mc:Choice Requires="x14">
            <control shapeId="1137" r:id="rId22" name="Check Box 113">
              <controlPr defaultSize="0" autoFill="0" autoLine="0" autoPict="0">
                <anchor moveWithCells="1">
                  <from>
                    <xdr:col>4</xdr:col>
                    <xdr:colOff>1866900</xdr:colOff>
                    <xdr:row>16</xdr:row>
                    <xdr:rowOff>838200</xdr:rowOff>
                  </from>
                  <to>
                    <xdr:col>4</xdr:col>
                    <xdr:colOff>3181350</xdr:colOff>
                    <xdr:row>16</xdr:row>
                    <xdr:rowOff>1047750</xdr:rowOff>
                  </to>
                </anchor>
              </controlPr>
            </control>
          </mc:Choice>
        </mc:AlternateContent>
        <mc:AlternateContent xmlns:mc="http://schemas.openxmlformats.org/markup-compatibility/2006">
          <mc:Choice Requires="x14">
            <control shapeId="1138" r:id="rId23" name="Check Box 114">
              <controlPr defaultSize="0" autoFill="0" autoLine="0" autoPict="0">
                <anchor moveWithCells="1">
                  <from>
                    <xdr:col>4</xdr:col>
                    <xdr:colOff>266700</xdr:colOff>
                    <xdr:row>16</xdr:row>
                    <xdr:rowOff>857250</xdr:rowOff>
                  </from>
                  <to>
                    <xdr:col>4</xdr:col>
                    <xdr:colOff>1590675</xdr:colOff>
                    <xdr:row>16</xdr:row>
                    <xdr:rowOff>1085850</xdr:rowOff>
                  </to>
                </anchor>
              </controlPr>
            </control>
          </mc:Choice>
        </mc:AlternateContent>
        <mc:AlternateContent xmlns:mc="http://schemas.openxmlformats.org/markup-compatibility/2006">
          <mc:Choice Requires="x14">
            <control shapeId="1139" r:id="rId24" name="Check Box 115">
              <controlPr defaultSize="0" autoFill="0" autoLine="0" autoPict="0">
                <anchor moveWithCells="1">
                  <from>
                    <xdr:col>4</xdr:col>
                    <xdr:colOff>266700</xdr:colOff>
                    <xdr:row>16</xdr:row>
                    <xdr:rowOff>1095375</xdr:rowOff>
                  </from>
                  <to>
                    <xdr:col>4</xdr:col>
                    <xdr:colOff>1590675</xdr:colOff>
                    <xdr:row>16</xdr:row>
                    <xdr:rowOff>1295400</xdr:rowOff>
                  </to>
                </anchor>
              </controlPr>
            </control>
          </mc:Choice>
        </mc:AlternateContent>
        <mc:AlternateContent xmlns:mc="http://schemas.openxmlformats.org/markup-compatibility/2006">
          <mc:Choice Requires="x14">
            <control shapeId="1140" r:id="rId25" name="Check Box 116">
              <controlPr defaultSize="0" autoFill="0" autoLine="0" autoPict="0">
                <anchor moveWithCells="1">
                  <from>
                    <xdr:col>4</xdr:col>
                    <xdr:colOff>266700</xdr:colOff>
                    <xdr:row>16</xdr:row>
                    <xdr:rowOff>1314450</xdr:rowOff>
                  </from>
                  <to>
                    <xdr:col>4</xdr:col>
                    <xdr:colOff>1724025</xdr:colOff>
                    <xdr:row>16</xdr:row>
                    <xdr:rowOff>1524000</xdr:rowOff>
                  </to>
                </anchor>
              </controlPr>
            </control>
          </mc:Choice>
        </mc:AlternateContent>
        <mc:AlternateContent xmlns:mc="http://schemas.openxmlformats.org/markup-compatibility/2006">
          <mc:Choice Requires="x14">
            <control shapeId="1141" r:id="rId26" name="Check Box 117">
              <controlPr defaultSize="0" autoFill="0" autoLine="0" autoPict="0">
                <anchor moveWithCells="1">
                  <from>
                    <xdr:col>4</xdr:col>
                    <xdr:colOff>266700</xdr:colOff>
                    <xdr:row>16</xdr:row>
                    <xdr:rowOff>1781175</xdr:rowOff>
                  </from>
                  <to>
                    <xdr:col>4</xdr:col>
                    <xdr:colOff>1714500</xdr:colOff>
                    <xdr:row>16</xdr:row>
                    <xdr:rowOff>1962150</xdr:rowOff>
                  </to>
                </anchor>
              </controlPr>
            </control>
          </mc:Choice>
        </mc:AlternateContent>
        <mc:AlternateContent xmlns:mc="http://schemas.openxmlformats.org/markup-compatibility/2006">
          <mc:Choice Requires="x14">
            <control shapeId="1142" r:id="rId27" name="Check Box 118">
              <controlPr defaultSize="0" autoFill="0" autoLine="0" autoPict="0">
                <anchor moveWithCells="1">
                  <from>
                    <xdr:col>4</xdr:col>
                    <xdr:colOff>1895475</xdr:colOff>
                    <xdr:row>16</xdr:row>
                    <xdr:rowOff>1924050</xdr:rowOff>
                  </from>
                  <to>
                    <xdr:col>4</xdr:col>
                    <xdr:colOff>2914650</xdr:colOff>
                    <xdr:row>16</xdr:row>
                    <xdr:rowOff>2228850</xdr:rowOff>
                  </to>
                </anchor>
              </controlPr>
            </control>
          </mc:Choice>
        </mc:AlternateContent>
        <mc:AlternateContent xmlns:mc="http://schemas.openxmlformats.org/markup-compatibility/2006">
          <mc:Choice Requires="x14">
            <control shapeId="1143" r:id="rId28" name="Check Box 119">
              <controlPr defaultSize="0" autoFill="0" autoLine="0" autoPict="0">
                <anchor moveWithCells="1">
                  <from>
                    <xdr:col>4</xdr:col>
                    <xdr:colOff>266700</xdr:colOff>
                    <xdr:row>16</xdr:row>
                    <xdr:rowOff>1962150</xdr:rowOff>
                  </from>
                  <to>
                    <xdr:col>4</xdr:col>
                    <xdr:colOff>1905000</xdr:colOff>
                    <xdr:row>16</xdr:row>
                    <xdr:rowOff>2219325</xdr:rowOff>
                  </to>
                </anchor>
              </controlPr>
            </control>
          </mc:Choice>
        </mc:AlternateContent>
        <mc:AlternateContent xmlns:mc="http://schemas.openxmlformats.org/markup-compatibility/2006">
          <mc:Choice Requires="x14">
            <control shapeId="1144" r:id="rId29" name="Check Box 120">
              <controlPr defaultSize="0" autoFill="0" autoLine="0" autoPict="0">
                <anchor moveWithCells="1">
                  <from>
                    <xdr:col>4</xdr:col>
                    <xdr:colOff>1866900</xdr:colOff>
                    <xdr:row>16</xdr:row>
                    <xdr:rowOff>1047750</xdr:rowOff>
                  </from>
                  <to>
                    <xdr:col>4</xdr:col>
                    <xdr:colOff>3162300</xdr:colOff>
                    <xdr:row>16</xdr:row>
                    <xdr:rowOff>1266825</xdr:rowOff>
                  </to>
                </anchor>
              </controlPr>
            </control>
          </mc:Choice>
        </mc:AlternateContent>
        <mc:AlternateContent xmlns:mc="http://schemas.openxmlformats.org/markup-compatibility/2006">
          <mc:Choice Requires="x14">
            <control shapeId="1145" r:id="rId30" name="Check Box 121">
              <controlPr defaultSize="0" autoFill="0" autoLine="0" autoPict="0">
                <anchor moveWithCells="1">
                  <from>
                    <xdr:col>4</xdr:col>
                    <xdr:colOff>266700</xdr:colOff>
                    <xdr:row>16</xdr:row>
                    <xdr:rowOff>1552575</xdr:rowOff>
                  </from>
                  <to>
                    <xdr:col>4</xdr:col>
                    <xdr:colOff>2038350</xdr:colOff>
                    <xdr:row>16</xdr:row>
                    <xdr:rowOff>1752600</xdr:rowOff>
                  </to>
                </anchor>
              </controlPr>
            </control>
          </mc:Choice>
        </mc:AlternateContent>
        <mc:AlternateContent xmlns:mc="http://schemas.openxmlformats.org/markup-compatibility/2006">
          <mc:Choice Requires="x14">
            <control shapeId="1146" r:id="rId31" name="Check Box 122">
              <controlPr defaultSize="0" autoFill="0" autoLine="0" autoPict="0">
                <anchor moveWithCells="1">
                  <from>
                    <xdr:col>4</xdr:col>
                    <xdr:colOff>1866900</xdr:colOff>
                    <xdr:row>16</xdr:row>
                    <xdr:rowOff>1295400</xdr:rowOff>
                  </from>
                  <to>
                    <xdr:col>4</xdr:col>
                    <xdr:colOff>3162300</xdr:colOff>
                    <xdr:row>16</xdr:row>
                    <xdr:rowOff>1514475</xdr:rowOff>
                  </to>
                </anchor>
              </controlPr>
            </control>
          </mc:Choice>
        </mc:AlternateContent>
        <mc:AlternateContent xmlns:mc="http://schemas.openxmlformats.org/markup-compatibility/2006">
          <mc:Choice Requires="x14">
            <control shapeId="1147" r:id="rId32" name="Check Box 123">
              <controlPr defaultSize="0" autoFill="0" autoLine="0" autoPict="0">
                <anchor moveWithCells="1">
                  <from>
                    <xdr:col>4</xdr:col>
                    <xdr:colOff>1866900</xdr:colOff>
                    <xdr:row>16</xdr:row>
                    <xdr:rowOff>1514475</xdr:rowOff>
                  </from>
                  <to>
                    <xdr:col>4</xdr:col>
                    <xdr:colOff>3162300</xdr:colOff>
                    <xdr:row>16</xdr:row>
                    <xdr:rowOff>1724025</xdr:rowOff>
                  </to>
                </anchor>
              </controlPr>
            </control>
          </mc:Choice>
        </mc:AlternateContent>
        <mc:AlternateContent xmlns:mc="http://schemas.openxmlformats.org/markup-compatibility/2006">
          <mc:Choice Requires="x14">
            <control shapeId="1148" r:id="rId33" name="Check Box 124">
              <controlPr defaultSize="0" autoFill="0" autoLine="0" autoPict="0">
                <anchor moveWithCells="1">
                  <from>
                    <xdr:col>4</xdr:col>
                    <xdr:colOff>1885950</xdr:colOff>
                    <xdr:row>16</xdr:row>
                    <xdr:rowOff>1733550</xdr:rowOff>
                  </from>
                  <to>
                    <xdr:col>4</xdr:col>
                    <xdr:colOff>3181350</xdr:colOff>
                    <xdr:row>16</xdr:row>
                    <xdr:rowOff>1971675</xdr:rowOff>
                  </to>
                </anchor>
              </controlPr>
            </control>
          </mc:Choice>
        </mc:AlternateContent>
        <mc:AlternateContent xmlns:mc="http://schemas.openxmlformats.org/markup-compatibility/2006">
          <mc:Choice Requires="x14">
            <control shapeId="1149" r:id="rId34" name="Check Box 125">
              <controlPr defaultSize="0" autoFill="0" autoLine="0" autoPict="0">
                <anchor moveWithCells="1">
                  <from>
                    <xdr:col>4</xdr:col>
                    <xdr:colOff>1676400</xdr:colOff>
                    <xdr:row>15</xdr:row>
                    <xdr:rowOff>1657350</xdr:rowOff>
                  </from>
                  <to>
                    <xdr:col>4</xdr:col>
                    <xdr:colOff>3000375</xdr:colOff>
                    <xdr:row>15</xdr:row>
                    <xdr:rowOff>1914525</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4</xdr:col>
                    <xdr:colOff>276225</xdr:colOff>
                    <xdr:row>15</xdr:row>
                    <xdr:rowOff>2009775</xdr:rowOff>
                  </from>
                  <to>
                    <xdr:col>4</xdr:col>
                    <xdr:colOff>866775</xdr:colOff>
                    <xdr:row>15</xdr:row>
                    <xdr:rowOff>2419350</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4</xdr:col>
                    <xdr:colOff>247650</xdr:colOff>
                    <xdr:row>16</xdr:row>
                    <xdr:rowOff>2314575</xdr:rowOff>
                  </from>
                  <to>
                    <xdr:col>4</xdr:col>
                    <xdr:colOff>904875</xdr:colOff>
                    <xdr:row>16</xdr:row>
                    <xdr:rowOff>2990850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4</xdr:col>
                    <xdr:colOff>238125</xdr:colOff>
                    <xdr:row>15</xdr:row>
                    <xdr:rowOff>819150</xdr:rowOff>
                  </from>
                  <to>
                    <xdr:col>4</xdr:col>
                    <xdr:colOff>1438275</xdr:colOff>
                    <xdr:row>15</xdr:row>
                    <xdr:rowOff>1047750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B1" sqref="B1"/>
    </sheetView>
  </sheetViews>
  <sheetFormatPr defaultRowHeight="15" x14ac:dyDescent="0.25"/>
  <cols>
    <col min="1" max="1" width="4.7109375" customWidth="1"/>
    <col min="2" max="2" width="130.85546875" customWidth="1"/>
  </cols>
  <sheetData>
    <row r="1" spans="1:2" ht="19.5" thickTop="1" x14ac:dyDescent="0.3">
      <c r="A1" s="104"/>
      <c r="B1" s="105" t="s">
        <v>111</v>
      </c>
    </row>
    <row r="2" spans="1:2" x14ac:dyDescent="0.25">
      <c r="A2" s="97"/>
      <c r="B2" s="98"/>
    </row>
    <row r="3" spans="1:2" x14ac:dyDescent="0.25">
      <c r="A3" s="97"/>
      <c r="B3" s="98"/>
    </row>
    <row r="4" spans="1:2" x14ac:dyDescent="0.25">
      <c r="A4" s="97">
        <v>1</v>
      </c>
      <c r="B4" s="96" t="s">
        <v>87</v>
      </c>
    </row>
    <row r="5" spans="1:2" x14ac:dyDescent="0.25">
      <c r="A5" s="97"/>
      <c r="B5" s="98" t="str">
        <f>HYPERLINK("https://hpe.sharepoint.com/teams/cyber-issue-mgmt/compliance/Lists/Supplier%20Compliance%20Evaluation/My%20View.aspx","Cyber Security Supplier Compliance Assessment - Website")</f>
        <v>Cyber Security Supplier Compliance Assessment - Website</v>
      </c>
    </row>
    <row r="6" spans="1:2" x14ac:dyDescent="0.25">
      <c r="A6" s="97"/>
      <c r="B6" s="96"/>
    </row>
    <row r="7" spans="1:2" x14ac:dyDescent="0.25">
      <c r="A7" s="97">
        <v>2</v>
      </c>
      <c r="B7" s="96" t="s">
        <v>88</v>
      </c>
    </row>
    <row r="8" spans="1:2" x14ac:dyDescent="0.25">
      <c r="A8" s="97"/>
      <c r="B8" s="96"/>
    </row>
    <row r="9" spans="1:2" x14ac:dyDescent="0.25">
      <c r="A9" s="97"/>
      <c r="B9" s="96"/>
    </row>
    <row r="10" spans="1:2" x14ac:dyDescent="0.25">
      <c r="A10" s="97"/>
      <c r="B10" s="96"/>
    </row>
    <row r="11" spans="1:2" x14ac:dyDescent="0.25">
      <c r="A11" s="97"/>
      <c r="B11" s="96"/>
    </row>
    <row r="12" spans="1:2" x14ac:dyDescent="0.25">
      <c r="A12" s="97"/>
      <c r="B12" s="96"/>
    </row>
    <row r="13" spans="1:2" x14ac:dyDescent="0.25">
      <c r="A13" s="97"/>
      <c r="B13" s="96"/>
    </row>
    <row r="14" spans="1:2" x14ac:dyDescent="0.25">
      <c r="A14" s="97"/>
      <c r="B14" s="96"/>
    </row>
    <row r="15" spans="1:2" x14ac:dyDescent="0.25">
      <c r="A15" s="97"/>
      <c r="B15" s="96"/>
    </row>
    <row r="16" spans="1:2" x14ac:dyDescent="0.25">
      <c r="A16" s="97"/>
      <c r="B16" s="96"/>
    </row>
    <row r="17" spans="1:2" x14ac:dyDescent="0.25">
      <c r="A17" s="97"/>
      <c r="B17" s="96"/>
    </row>
    <row r="18" spans="1:2" x14ac:dyDescent="0.25">
      <c r="A18" s="97"/>
      <c r="B18" s="96"/>
    </row>
    <row r="19" spans="1:2" x14ac:dyDescent="0.25">
      <c r="A19" s="97"/>
      <c r="B19" s="96"/>
    </row>
    <row r="20" spans="1:2" x14ac:dyDescent="0.25">
      <c r="A20" s="97"/>
      <c r="B20" s="96"/>
    </row>
    <row r="21" spans="1:2" x14ac:dyDescent="0.25">
      <c r="A21" s="97"/>
      <c r="B21" s="96"/>
    </row>
    <row r="22" spans="1:2" x14ac:dyDescent="0.25">
      <c r="A22" s="97"/>
      <c r="B22" s="96"/>
    </row>
    <row r="23" spans="1:2" x14ac:dyDescent="0.25">
      <c r="A23" s="97"/>
      <c r="B23" s="96"/>
    </row>
    <row r="24" spans="1:2" x14ac:dyDescent="0.25">
      <c r="A24" s="97"/>
      <c r="B24" s="96"/>
    </row>
    <row r="25" spans="1:2" x14ac:dyDescent="0.25">
      <c r="A25" s="97"/>
      <c r="B25" s="96"/>
    </row>
    <row r="26" spans="1:2" x14ac:dyDescent="0.25">
      <c r="A26" s="97"/>
      <c r="B26" s="96"/>
    </row>
    <row r="27" spans="1:2" x14ac:dyDescent="0.25">
      <c r="A27" s="97"/>
      <c r="B27" s="96"/>
    </row>
    <row r="28" spans="1:2" x14ac:dyDescent="0.25">
      <c r="A28" s="97"/>
      <c r="B28" s="96"/>
    </row>
    <row r="29" spans="1:2" x14ac:dyDescent="0.25">
      <c r="A29" s="97"/>
      <c r="B29" s="96"/>
    </row>
    <row r="30" spans="1:2" x14ac:dyDescent="0.25">
      <c r="A30" s="97"/>
      <c r="B30" s="96"/>
    </row>
    <row r="31" spans="1:2" x14ac:dyDescent="0.25">
      <c r="A31" s="97"/>
      <c r="B31" s="96"/>
    </row>
    <row r="32" spans="1:2" x14ac:dyDescent="0.25">
      <c r="A32" s="97"/>
      <c r="B32" s="96"/>
    </row>
    <row r="33" spans="1:2" x14ac:dyDescent="0.25">
      <c r="A33" s="97"/>
      <c r="B33" s="96"/>
    </row>
    <row r="34" spans="1:2" x14ac:dyDescent="0.25">
      <c r="A34" s="97"/>
      <c r="B34" s="96"/>
    </row>
    <row r="35" spans="1:2" x14ac:dyDescent="0.25">
      <c r="A35" s="97"/>
      <c r="B35" s="96"/>
    </row>
    <row r="36" spans="1:2" x14ac:dyDescent="0.25">
      <c r="A36" s="97"/>
      <c r="B36" s="96"/>
    </row>
    <row r="37" spans="1:2" x14ac:dyDescent="0.25">
      <c r="A37" s="97"/>
      <c r="B37" s="96"/>
    </row>
    <row r="38" spans="1:2" x14ac:dyDescent="0.25">
      <c r="A38" s="97">
        <v>3</v>
      </c>
      <c r="B38" s="96" t="s">
        <v>94</v>
      </c>
    </row>
    <row r="39" spans="1:2" x14ac:dyDescent="0.25">
      <c r="A39" s="97"/>
      <c r="B39" s="96"/>
    </row>
    <row r="40" spans="1:2" x14ac:dyDescent="0.25">
      <c r="A40" s="97">
        <v>4</v>
      </c>
      <c r="B40" s="96" t="s">
        <v>113</v>
      </c>
    </row>
    <row r="41" spans="1:2" x14ac:dyDescent="0.25">
      <c r="A41" s="97"/>
      <c r="B41" s="96"/>
    </row>
    <row r="42" spans="1:2" x14ac:dyDescent="0.25">
      <c r="A42" s="97">
        <v>5</v>
      </c>
      <c r="B42" s="96" t="s">
        <v>114</v>
      </c>
    </row>
    <row r="43" spans="1:2" x14ac:dyDescent="0.25">
      <c r="A43" s="97"/>
      <c r="B43" s="96"/>
    </row>
    <row r="44" spans="1:2" x14ac:dyDescent="0.25">
      <c r="A44" s="97">
        <v>4</v>
      </c>
      <c r="B44" s="96" t="s">
        <v>112</v>
      </c>
    </row>
    <row r="45" spans="1:2" x14ac:dyDescent="0.25">
      <c r="A45" s="97"/>
      <c r="B45" s="96"/>
    </row>
    <row r="46" spans="1:2" x14ac:dyDescent="0.25">
      <c r="A46" s="97"/>
      <c r="B46" s="96"/>
    </row>
    <row r="47" spans="1:2" x14ac:dyDescent="0.25">
      <c r="A47" s="97"/>
      <c r="B47" s="96"/>
    </row>
    <row r="48" spans="1:2" x14ac:dyDescent="0.25">
      <c r="A48" s="97"/>
      <c r="B48" s="96"/>
    </row>
    <row r="49" spans="1:2" x14ac:dyDescent="0.25">
      <c r="A49" s="97"/>
      <c r="B49" s="96"/>
    </row>
    <row r="50" spans="1:2" x14ac:dyDescent="0.25">
      <c r="A50" s="97"/>
      <c r="B50" s="96"/>
    </row>
    <row r="51" spans="1:2" x14ac:dyDescent="0.25">
      <c r="A51" s="97"/>
      <c r="B51" s="96"/>
    </row>
    <row r="52" spans="1:2" x14ac:dyDescent="0.25">
      <c r="A52" s="97"/>
      <c r="B52" s="96"/>
    </row>
    <row r="53" spans="1:2" x14ac:dyDescent="0.25">
      <c r="A53" s="97"/>
      <c r="B53" s="96"/>
    </row>
    <row r="54" spans="1:2" x14ac:dyDescent="0.25">
      <c r="A54" s="97"/>
      <c r="B54" s="96"/>
    </row>
    <row r="55" spans="1:2" x14ac:dyDescent="0.25">
      <c r="A55" s="97"/>
      <c r="B55" s="96"/>
    </row>
    <row r="56" spans="1:2" x14ac:dyDescent="0.25">
      <c r="A56" s="97"/>
      <c r="B56" s="96"/>
    </row>
    <row r="57" spans="1:2" x14ac:dyDescent="0.25">
      <c r="A57" s="97"/>
      <c r="B57" s="96"/>
    </row>
    <row r="58" spans="1:2" x14ac:dyDescent="0.25">
      <c r="A58" s="97"/>
      <c r="B58" s="96"/>
    </row>
    <row r="59" spans="1:2" x14ac:dyDescent="0.25">
      <c r="A59" s="97"/>
      <c r="B59" s="96"/>
    </row>
    <row r="60" spans="1:2" x14ac:dyDescent="0.25">
      <c r="A60" s="97"/>
      <c r="B60" s="96"/>
    </row>
    <row r="61" spans="1:2" x14ac:dyDescent="0.25">
      <c r="A61" s="97"/>
      <c r="B61" s="96"/>
    </row>
    <row r="62" spans="1:2" x14ac:dyDescent="0.25">
      <c r="A62" s="97"/>
      <c r="B62" s="96"/>
    </row>
    <row r="63" spans="1:2" x14ac:dyDescent="0.25">
      <c r="A63" s="97"/>
      <c r="B63" s="96"/>
    </row>
    <row r="64" spans="1:2" x14ac:dyDescent="0.25">
      <c r="A64" s="97"/>
      <c r="B64" s="96"/>
    </row>
    <row r="65" spans="1:2" x14ac:dyDescent="0.25">
      <c r="A65" s="97"/>
      <c r="B65" s="96"/>
    </row>
    <row r="66" spans="1:2" x14ac:dyDescent="0.25">
      <c r="A66" s="97"/>
      <c r="B66" s="96"/>
    </row>
    <row r="67" spans="1:2" x14ac:dyDescent="0.25">
      <c r="A67" s="97"/>
      <c r="B67" s="96"/>
    </row>
    <row r="68" spans="1:2" x14ac:dyDescent="0.25">
      <c r="A68" s="97"/>
      <c r="B68" s="96"/>
    </row>
    <row r="69" spans="1:2" x14ac:dyDescent="0.25">
      <c r="A69" s="97"/>
      <c r="B69" s="96"/>
    </row>
    <row r="70" spans="1:2" x14ac:dyDescent="0.25">
      <c r="A70" s="97"/>
      <c r="B70" s="96"/>
    </row>
    <row r="71" spans="1:2" x14ac:dyDescent="0.25">
      <c r="A71" s="97"/>
      <c r="B71" s="96"/>
    </row>
    <row r="72" spans="1:2" x14ac:dyDescent="0.25">
      <c r="A72" s="97"/>
      <c r="B72" s="96"/>
    </row>
    <row r="73" spans="1:2" x14ac:dyDescent="0.25">
      <c r="A73" s="97"/>
      <c r="B73" s="96"/>
    </row>
    <row r="74" spans="1:2" x14ac:dyDescent="0.25">
      <c r="A74" s="97"/>
      <c r="B74" s="96"/>
    </row>
    <row r="75" spans="1:2" x14ac:dyDescent="0.25">
      <c r="A75" s="97"/>
      <c r="B75" s="96"/>
    </row>
    <row r="76" spans="1:2" x14ac:dyDescent="0.25">
      <c r="A76" s="97"/>
      <c r="B76" s="96"/>
    </row>
    <row r="77" spans="1:2" x14ac:dyDescent="0.25">
      <c r="A77" s="97"/>
      <c r="B77" s="96"/>
    </row>
    <row r="78" spans="1:2" x14ac:dyDescent="0.25">
      <c r="A78" s="97"/>
      <c r="B78" s="96"/>
    </row>
    <row r="79" spans="1:2" x14ac:dyDescent="0.25">
      <c r="A79" s="97"/>
      <c r="B79" s="96"/>
    </row>
    <row r="80" spans="1:2" x14ac:dyDescent="0.25">
      <c r="A80" s="97"/>
      <c r="B80" s="96"/>
    </row>
    <row r="81" spans="1:2" x14ac:dyDescent="0.25">
      <c r="A81" s="97"/>
      <c r="B81" s="96"/>
    </row>
    <row r="82" spans="1:2" x14ac:dyDescent="0.25">
      <c r="A82" s="97"/>
      <c r="B82" s="96"/>
    </row>
    <row r="83" spans="1:2" x14ac:dyDescent="0.25">
      <c r="A83" s="97"/>
      <c r="B83" s="96"/>
    </row>
    <row r="84" spans="1:2" x14ac:dyDescent="0.25">
      <c r="A84" s="97"/>
      <c r="B84" s="96"/>
    </row>
    <row r="85" spans="1:2" x14ac:dyDescent="0.25">
      <c r="A85" s="97"/>
      <c r="B85" s="96"/>
    </row>
    <row r="86" spans="1:2" x14ac:dyDescent="0.25">
      <c r="A86" s="97"/>
      <c r="B86" s="96"/>
    </row>
    <row r="87" spans="1:2" x14ac:dyDescent="0.25">
      <c r="A87" s="97"/>
      <c r="B87" s="96"/>
    </row>
    <row r="88" spans="1:2" x14ac:dyDescent="0.25">
      <c r="A88" s="97"/>
      <c r="B88" s="96"/>
    </row>
    <row r="89" spans="1:2" x14ac:dyDescent="0.25">
      <c r="A89" s="97"/>
      <c r="B89" s="96"/>
    </row>
    <row r="90" spans="1:2" x14ac:dyDescent="0.25">
      <c r="A90" s="97"/>
      <c r="B90" s="96"/>
    </row>
    <row r="91" spans="1:2" x14ac:dyDescent="0.25">
      <c r="A91" s="97"/>
      <c r="B91" s="96"/>
    </row>
    <row r="92" spans="1:2" x14ac:dyDescent="0.25">
      <c r="A92" s="97"/>
      <c r="B92" s="96"/>
    </row>
    <row r="93" spans="1:2" x14ac:dyDescent="0.25">
      <c r="A93" s="97"/>
      <c r="B93" s="96"/>
    </row>
    <row r="94" spans="1:2" x14ac:dyDescent="0.25">
      <c r="A94" s="97"/>
      <c r="B94" s="96"/>
    </row>
    <row r="95" spans="1:2" x14ac:dyDescent="0.25">
      <c r="A95" s="97"/>
      <c r="B95" s="96"/>
    </row>
    <row r="96" spans="1:2" x14ac:dyDescent="0.25">
      <c r="A96" s="97"/>
      <c r="B96" s="96"/>
    </row>
    <row r="97" spans="1:2" x14ac:dyDescent="0.25">
      <c r="A97" s="97"/>
      <c r="B97" s="96"/>
    </row>
    <row r="98" spans="1:2" x14ac:dyDescent="0.25">
      <c r="A98" s="97"/>
      <c r="B98" s="96"/>
    </row>
    <row r="99" spans="1:2" x14ac:dyDescent="0.25">
      <c r="A99" s="97"/>
      <c r="B99" s="96"/>
    </row>
    <row r="100" spans="1:2" x14ac:dyDescent="0.25">
      <c r="A100" s="97"/>
      <c r="B100" s="96"/>
    </row>
    <row r="101" spans="1:2" x14ac:dyDescent="0.25">
      <c r="A101" s="97"/>
      <c r="B101" s="96"/>
    </row>
    <row r="102" spans="1:2" x14ac:dyDescent="0.25">
      <c r="A102" s="97"/>
      <c r="B102" s="96"/>
    </row>
    <row r="103" spans="1:2" x14ac:dyDescent="0.25">
      <c r="A103" s="97"/>
      <c r="B103" s="96"/>
    </row>
    <row r="104" spans="1:2" x14ac:dyDescent="0.25">
      <c r="A104" s="97"/>
      <c r="B104" s="96"/>
    </row>
    <row r="105" spans="1:2" x14ac:dyDescent="0.25">
      <c r="A105" s="97"/>
      <c r="B105" s="96"/>
    </row>
    <row r="106" spans="1:2" x14ac:dyDescent="0.25">
      <c r="A106" s="97"/>
      <c r="B106" s="96"/>
    </row>
    <row r="107" spans="1:2" x14ac:dyDescent="0.25">
      <c r="A107" s="97"/>
      <c r="B107" s="96"/>
    </row>
    <row r="108" spans="1:2" x14ac:dyDescent="0.25">
      <c r="A108" s="97"/>
      <c r="B108" s="96"/>
    </row>
    <row r="109" spans="1:2" x14ac:dyDescent="0.25">
      <c r="A109" s="97"/>
      <c r="B109" s="96"/>
    </row>
    <row r="110" spans="1:2" x14ac:dyDescent="0.25">
      <c r="A110" s="97"/>
      <c r="B110" s="96"/>
    </row>
    <row r="111" spans="1:2" x14ac:dyDescent="0.25">
      <c r="A111" s="97"/>
      <c r="B111" s="96"/>
    </row>
    <row r="112" spans="1:2" x14ac:dyDescent="0.25">
      <c r="A112" s="97"/>
      <c r="B112" s="96"/>
    </row>
    <row r="113" spans="1:2" x14ac:dyDescent="0.25">
      <c r="A113" s="97"/>
      <c r="B113" s="96"/>
    </row>
    <row r="114" spans="1:2" x14ac:dyDescent="0.25">
      <c r="A114" s="97"/>
      <c r="B114" s="96"/>
    </row>
    <row r="115" spans="1:2" x14ac:dyDescent="0.25">
      <c r="A115" s="97"/>
      <c r="B115" s="96"/>
    </row>
    <row r="116" spans="1:2" x14ac:dyDescent="0.25">
      <c r="A116" s="97"/>
      <c r="B116" s="96"/>
    </row>
    <row r="117" spans="1:2" x14ac:dyDescent="0.25">
      <c r="A117" s="97"/>
      <c r="B117" s="96"/>
    </row>
    <row r="118" spans="1:2" x14ac:dyDescent="0.25">
      <c r="A118" s="97"/>
      <c r="B118" s="96"/>
    </row>
    <row r="119" spans="1:2" ht="15.75" thickBot="1" x14ac:dyDescent="0.3">
      <c r="A119" s="99"/>
      <c r="B119" s="100"/>
    </row>
    <row r="120" spans="1:2" ht="15.75" thickTop="1"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7"/>
  <sheetViews>
    <sheetView workbookViewId="0"/>
  </sheetViews>
  <sheetFormatPr defaultRowHeight="15" x14ac:dyDescent="0.25"/>
  <cols>
    <col min="1" max="1" width="4.7109375" style="127" customWidth="1"/>
    <col min="2" max="2" width="130.85546875" customWidth="1"/>
  </cols>
  <sheetData>
    <row r="1" spans="1:2" ht="19.5" thickTop="1" x14ac:dyDescent="0.3">
      <c r="A1" s="121"/>
      <c r="B1" s="105" t="s">
        <v>91</v>
      </c>
    </row>
    <row r="2" spans="1:2" x14ac:dyDescent="0.25">
      <c r="A2" s="122"/>
      <c r="B2" s="98"/>
    </row>
    <row r="3" spans="1:2" x14ac:dyDescent="0.25">
      <c r="A3" s="122">
        <v>1</v>
      </c>
      <c r="B3" s="96" t="s">
        <v>132</v>
      </c>
    </row>
    <row r="4" spans="1:2" x14ac:dyDescent="0.25">
      <c r="A4" s="122"/>
      <c r="B4" s="128" t="s">
        <v>104</v>
      </c>
    </row>
    <row r="5" spans="1:2" x14ac:dyDescent="0.25">
      <c r="A5" s="122"/>
      <c r="B5" s="128" t="s">
        <v>133</v>
      </c>
    </row>
    <row r="6" spans="1:2" x14ac:dyDescent="0.25">
      <c r="A6" s="122"/>
      <c r="B6" s="96" t="s">
        <v>134</v>
      </c>
    </row>
    <row r="7" spans="1:2" x14ac:dyDescent="0.25">
      <c r="A7" s="122"/>
      <c r="B7" s="128" t="s">
        <v>137</v>
      </c>
    </row>
    <row r="8" spans="1:2" x14ac:dyDescent="0.25">
      <c r="A8" s="122"/>
      <c r="B8" s="96" t="s">
        <v>135</v>
      </c>
    </row>
    <row r="9" spans="1:2" x14ac:dyDescent="0.25">
      <c r="A9" s="122"/>
      <c r="B9" s="128" t="s">
        <v>136</v>
      </c>
    </row>
    <row r="10" spans="1:2" x14ac:dyDescent="0.25">
      <c r="A10" s="122"/>
      <c r="B10" s="96"/>
    </row>
    <row r="11" spans="1:2" x14ac:dyDescent="0.25">
      <c r="A11" s="122">
        <v>2</v>
      </c>
      <c r="B11" s="96" t="s">
        <v>138</v>
      </c>
    </row>
    <row r="12" spans="1:2" ht="261.75" customHeight="1" x14ac:dyDescent="0.25">
      <c r="A12" s="122"/>
      <c r="B12" s="95" t="s">
        <v>84</v>
      </c>
    </row>
    <row r="13" spans="1:2" x14ac:dyDescent="0.25">
      <c r="A13" s="122"/>
      <c r="B13" s="96"/>
    </row>
    <row r="14" spans="1:2" ht="45" x14ac:dyDescent="0.25">
      <c r="A14" s="122">
        <v>3</v>
      </c>
      <c r="B14" s="96" t="s">
        <v>147</v>
      </c>
    </row>
    <row r="15" spans="1:2" x14ac:dyDescent="0.25">
      <c r="A15" s="122"/>
      <c r="B15" s="98" t="s">
        <v>148</v>
      </c>
    </row>
    <row r="16" spans="1:2" x14ac:dyDescent="0.25">
      <c r="A16" s="122"/>
      <c r="B16" s="96"/>
    </row>
    <row r="17" spans="1:2" x14ac:dyDescent="0.25">
      <c r="A17" s="122">
        <v>4</v>
      </c>
      <c r="B17" s="96" t="s">
        <v>149</v>
      </c>
    </row>
    <row r="18" spans="1:2" x14ac:dyDescent="0.25">
      <c r="A18" s="122"/>
      <c r="B18" s="96"/>
    </row>
    <row r="19" spans="1:2" ht="14.25" customHeight="1" x14ac:dyDescent="0.25">
      <c r="A19" s="122"/>
      <c r="B19" s="96"/>
    </row>
    <row r="20" spans="1:2" ht="33.75" customHeight="1" x14ac:dyDescent="0.25">
      <c r="A20" s="123" t="s">
        <v>120</v>
      </c>
      <c r="B20" s="96" t="str">
        <f>IF('Business Questionnaire'!K4&gt;0,"Please follow the Issue Management process to enter Remediation Item(s) in Column K highlighted in RED at website link below:","")</f>
        <v>Please follow the Issue Management process to enter Remediation Item(s) in Column K highlighted in RED at website link below:</v>
      </c>
    </row>
    <row r="21" spans="1:2" x14ac:dyDescent="0.25">
      <c r="A21" s="122"/>
      <c r="B21" s="120" t="str">
        <f>IF('Business Questionnaire'!K4&gt;0,HYPERLINK("https://hpe.sharepoint.com/teams/cyber-issue-mgmt/compliance/_layouts/15/start.aspx#/SitePages/Home.aspx","Cyber Security Issue Management - Website"),"")</f>
        <v>Cyber Security Issue Management - Website</v>
      </c>
    </row>
    <row r="22" spans="1:2" x14ac:dyDescent="0.25">
      <c r="A22" s="122"/>
      <c r="B22" s="96"/>
    </row>
    <row r="23" spans="1:2" x14ac:dyDescent="0.25">
      <c r="A23" s="124" t="s">
        <v>121</v>
      </c>
      <c r="B23" s="96" t="str">
        <f>IF('Business Questionnaire'!K4&gt;0,"Please enter Issue ID(s) below after submission of Issue(s).","")</f>
        <v>Please enter Issue ID(s) below after submission of Issue(s).</v>
      </c>
    </row>
    <row r="24" spans="1:2" x14ac:dyDescent="0.25">
      <c r="A24" s="122"/>
      <c r="B24" s="96"/>
    </row>
    <row r="25" spans="1:2" x14ac:dyDescent="0.25">
      <c r="A25" s="122"/>
      <c r="B25" s="96"/>
    </row>
    <row r="26" spans="1:2" x14ac:dyDescent="0.25">
      <c r="A26" s="122"/>
      <c r="B26" s="98"/>
    </row>
    <row r="27" spans="1:2" x14ac:dyDescent="0.25">
      <c r="A27" s="125"/>
      <c r="B27" s="101" t="s">
        <v>101</v>
      </c>
    </row>
    <row r="28" spans="1:2" x14ac:dyDescent="0.25">
      <c r="A28" s="122"/>
      <c r="B28" s="96"/>
    </row>
    <row r="29" spans="1:2" ht="75.75" customHeight="1" x14ac:dyDescent="0.25">
      <c r="A29" s="122">
        <v>6</v>
      </c>
      <c r="B29" s="96" t="s">
        <v>102</v>
      </c>
    </row>
    <row r="30" spans="1:2" x14ac:dyDescent="0.25">
      <c r="A30" s="122"/>
      <c r="B30" s="96"/>
    </row>
    <row r="31" spans="1:2" x14ac:dyDescent="0.25">
      <c r="A31" s="122">
        <v>7</v>
      </c>
      <c r="B31" s="96" t="s">
        <v>85</v>
      </c>
    </row>
    <row r="32" spans="1:2" x14ac:dyDescent="0.25">
      <c r="A32" s="122"/>
      <c r="B32" s="96"/>
    </row>
    <row r="33" spans="1:2" ht="27" customHeight="1" x14ac:dyDescent="0.25">
      <c r="A33" s="122">
        <v>8</v>
      </c>
      <c r="B33" s="96" t="s">
        <v>97</v>
      </c>
    </row>
    <row r="34" spans="1:2" ht="19.5" customHeight="1" x14ac:dyDescent="0.25">
      <c r="A34" s="122"/>
      <c r="B34" s="96"/>
    </row>
    <row r="35" spans="1:2" ht="15.75" customHeight="1" x14ac:dyDescent="0.25">
      <c r="A35" s="122">
        <v>9</v>
      </c>
      <c r="B35" s="96" t="s">
        <v>122</v>
      </c>
    </row>
    <row r="36" spans="1:2" x14ac:dyDescent="0.25">
      <c r="A36" s="122"/>
      <c r="B36" s="96"/>
    </row>
    <row r="37" spans="1:2" ht="45" x14ac:dyDescent="0.25">
      <c r="A37" s="122">
        <v>10</v>
      </c>
      <c r="B37" s="96" t="s">
        <v>103</v>
      </c>
    </row>
    <row r="38" spans="1:2" x14ac:dyDescent="0.25">
      <c r="A38" s="122"/>
      <c r="B38" s="98" t="str">
        <f>HYPERLINK("https://hpe.sharepoint.com/teams/cyber-rc/SitePages/issues.aspx","Cyber Security Issue Management - Website")</f>
        <v>Cyber Security Issue Management - Website</v>
      </c>
    </row>
    <row r="39" spans="1:2" x14ac:dyDescent="0.25">
      <c r="A39" s="122"/>
      <c r="B39" s="96"/>
    </row>
    <row r="40" spans="1:2" ht="30" x14ac:dyDescent="0.25">
      <c r="A40" s="125"/>
      <c r="B40" s="101" t="s">
        <v>99</v>
      </c>
    </row>
    <row r="41" spans="1:2" x14ac:dyDescent="0.25">
      <c r="A41" s="125"/>
      <c r="B41" s="101"/>
    </row>
    <row r="42" spans="1:2" x14ac:dyDescent="0.25">
      <c r="A42" s="122">
        <v>11</v>
      </c>
      <c r="B42" s="96" t="s">
        <v>87</v>
      </c>
    </row>
    <row r="43" spans="1:2" x14ac:dyDescent="0.25">
      <c r="A43" s="122"/>
      <c r="B43" s="98" t="str">
        <f>HYPERLINK("https://hpe.sharepoint.com/teams/cyber-issue-mgmt/compliance/Lists/Supplier%20Compliance%20Evaluation/My%20View.aspx","Cyber Security Supplier Compliance Assessment - Website")</f>
        <v>Cyber Security Supplier Compliance Assessment - Website</v>
      </c>
    </row>
    <row r="44" spans="1:2" x14ac:dyDescent="0.25">
      <c r="A44" s="122"/>
      <c r="B44" s="96"/>
    </row>
    <row r="45" spans="1:2" x14ac:dyDescent="0.25">
      <c r="A45" s="122">
        <v>12</v>
      </c>
      <c r="B45" s="96" t="s">
        <v>88</v>
      </c>
    </row>
    <row r="46" spans="1:2" x14ac:dyDescent="0.25">
      <c r="A46" s="122"/>
      <c r="B46" s="96"/>
    </row>
    <row r="47" spans="1:2" x14ac:dyDescent="0.25">
      <c r="A47" s="122"/>
      <c r="B47" s="96"/>
    </row>
    <row r="48" spans="1:2" x14ac:dyDescent="0.25">
      <c r="A48" s="122"/>
      <c r="B48" s="96"/>
    </row>
    <row r="49" spans="1:2" x14ac:dyDescent="0.25">
      <c r="A49" s="122"/>
      <c r="B49" s="96"/>
    </row>
    <row r="50" spans="1:2" x14ac:dyDescent="0.25">
      <c r="A50" s="122"/>
      <c r="B50" s="96"/>
    </row>
    <row r="51" spans="1:2" x14ac:dyDescent="0.25">
      <c r="A51" s="122"/>
      <c r="B51" s="96"/>
    </row>
    <row r="52" spans="1:2" x14ac:dyDescent="0.25">
      <c r="A52" s="122"/>
      <c r="B52" s="96"/>
    </row>
    <row r="53" spans="1:2" x14ac:dyDescent="0.25">
      <c r="A53" s="122"/>
      <c r="B53" s="96"/>
    </row>
    <row r="54" spans="1:2" x14ac:dyDescent="0.25">
      <c r="A54" s="122"/>
      <c r="B54" s="96"/>
    </row>
    <row r="55" spans="1:2" x14ac:dyDescent="0.25">
      <c r="A55" s="122"/>
      <c r="B55" s="96"/>
    </row>
    <row r="56" spans="1:2" x14ac:dyDescent="0.25">
      <c r="A56" s="122"/>
      <c r="B56" s="96"/>
    </row>
    <row r="57" spans="1:2" x14ac:dyDescent="0.25">
      <c r="A57" s="122"/>
      <c r="B57" s="96"/>
    </row>
    <row r="58" spans="1:2" x14ac:dyDescent="0.25">
      <c r="A58" s="122"/>
      <c r="B58" s="96"/>
    </row>
    <row r="59" spans="1:2" x14ac:dyDescent="0.25">
      <c r="A59" s="122"/>
      <c r="B59" s="96"/>
    </row>
    <row r="60" spans="1:2" x14ac:dyDescent="0.25">
      <c r="A60" s="122"/>
      <c r="B60" s="96"/>
    </row>
    <row r="61" spans="1:2" x14ac:dyDescent="0.25">
      <c r="A61" s="122"/>
      <c r="B61" s="96"/>
    </row>
    <row r="62" spans="1:2" x14ac:dyDescent="0.25">
      <c r="A62" s="122"/>
      <c r="B62" s="96"/>
    </row>
    <row r="63" spans="1:2" x14ac:dyDescent="0.25">
      <c r="A63" s="122"/>
      <c r="B63" s="96"/>
    </row>
    <row r="64" spans="1:2" x14ac:dyDescent="0.25">
      <c r="A64" s="122"/>
      <c r="B64" s="96"/>
    </row>
    <row r="65" spans="1:2" x14ac:dyDescent="0.25">
      <c r="A65" s="122"/>
      <c r="B65" s="96"/>
    </row>
    <row r="66" spans="1:2" x14ac:dyDescent="0.25">
      <c r="A66" s="122"/>
      <c r="B66" s="96"/>
    </row>
    <row r="67" spans="1:2" x14ac:dyDescent="0.25">
      <c r="A67" s="122"/>
      <c r="B67" s="96"/>
    </row>
    <row r="68" spans="1:2" x14ac:dyDescent="0.25">
      <c r="A68" s="122"/>
      <c r="B68" s="96"/>
    </row>
    <row r="69" spans="1:2" x14ac:dyDescent="0.25">
      <c r="A69" s="122"/>
      <c r="B69" s="96"/>
    </row>
    <row r="70" spans="1:2" x14ac:dyDescent="0.25">
      <c r="A70" s="122"/>
      <c r="B70" s="96"/>
    </row>
    <row r="71" spans="1:2" x14ac:dyDescent="0.25">
      <c r="A71" s="122"/>
      <c r="B71" s="96"/>
    </row>
    <row r="72" spans="1:2" x14ac:dyDescent="0.25">
      <c r="A72" s="122"/>
      <c r="B72" s="96"/>
    </row>
    <row r="73" spans="1:2" x14ac:dyDescent="0.25">
      <c r="A73" s="122"/>
      <c r="B73" s="96"/>
    </row>
    <row r="74" spans="1:2" x14ac:dyDescent="0.25">
      <c r="A74" s="122"/>
      <c r="B74" s="96"/>
    </row>
    <row r="75" spans="1:2" x14ac:dyDescent="0.25">
      <c r="A75" s="122"/>
      <c r="B75" s="96"/>
    </row>
    <row r="76" spans="1:2" x14ac:dyDescent="0.25">
      <c r="A76" s="122"/>
      <c r="B76" s="96" t="s">
        <v>119</v>
      </c>
    </row>
    <row r="77" spans="1:2" x14ac:dyDescent="0.25">
      <c r="A77" s="122"/>
      <c r="B77" s="96"/>
    </row>
    <row r="78" spans="1:2" x14ac:dyDescent="0.25">
      <c r="A78" s="122">
        <v>13</v>
      </c>
      <c r="B78" s="96" t="s">
        <v>95</v>
      </c>
    </row>
    <row r="79" spans="1:2" x14ac:dyDescent="0.25">
      <c r="A79" s="122"/>
      <c r="B79" s="96"/>
    </row>
    <row r="80" spans="1:2" x14ac:dyDescent="0.25">
      <c r="A80" s="122">
        <v>14</v>
      </c>
      <c r="B80" s="96" t="s">
        <v>123</v>
      </c>
    </row>
    <row r="81" spans="1:2" x14ac:dyDescent="0.25">
      <c r="A81" s="122"/>
      <c r="B81" s="96"/>
    </row>
    <row r="82" spans="1:2" ht="79.5" customHeight="1" x14ac:dyDescent="0.25">
      <c r="A82" s="122">
        <v>15</v>
      </c>
      <c r="B82" s="96" t="s">
        <v>124</v>
      </c>
    </row>
    <row r="83" spans="1:2" x14ac:dyDescent="0.25">
      <c r="A83" s="122"/>
      <c r="B83" s="96"/>
    </row>
    <row r="84" spans="1:2" x14ac:dyDescent="0.25">
      <c r="A84" s="122"/>
      <c r="B84" s="96"/>
    </row>
    <row r="85" spans="1:2" x14ac:dyDescent="0.25">
      <c r="A85" s="122">
        <v>16</v>
      </c>
      <c r="B85" s="96" t="s">
        <v>100</v>
      </c>
    </row>
    <row r="86" spans="1:2" x14ac:dyDescent="0.25">
      <c r="A86" s="122"/>
      <c r="B86" s="96"/>
    </row>
    <row r="87" spans="1:2" ht="75" x14ac:dyDescent="0.25">
      <c r="A87" s="122">
        <v>17</v>
      </c>
      <c r="B87" s="96" t="s">
        <v>125</v>
      </c>
    </row>
    <row r="88" spans="1:2" x14ac:dyDescent="0.25">
      <c r="A88" s="122"/>
      <c r="B88" s="96"/>
    </row>
    <row r="89" spans="1:2" ht="20.25" customHeight="1" x14ac:dyDescent="0.25">
      <c r="A89" s="122">
        <v>18</v>
      </c>
      <c r="B89" s="96" t="s">
        <v>127</v>
      </c>
    </row>
    <row r="90" spans="1:2" ht="20.25" customHeight="1" x14ac:dyDescent="0.25">
      <c r="A90" s="122"/>
      <c r="B90" s="96"/>
    </row>
    <row r="91" spans="1:2" ht="30" customHeight="1" x14ac:dyDescent="0.25">
      <c r="A91" s="122">
        <v>19</v>
      </c>
      <c r="B91" s="96" t="s">
        <v>126</v>
      </c>
    </row>
    <row r="92" spans="1:2" x14ac:dyDescent="0.25">
      <c r="A92" s="122"/>
      <c r="B92" s="96"/>
    </row>
    <row r="93" spans="1:2" x14ac:dyDescent="0.25">
      <c r="A93" s="122"/>
      <c r="B93" s="96"/>
    </row>
    <row r="94" spans="1:2" x14ac:dyDescent="0.25">
      <c r="A94" s="122"/>
      <c r="B94" s="96"/>
    </row>
    <row r="95" spans="1:2" x14ac:dyDescent="0.25">
      <c r="A95" s="122"/>
      <c r="B95" s="96"/>
    </row>
    <row r="96" spans="1:2" x14ac:dyDescent="0.25">
      <c r="A96" s="122"/>
      <c r="B96" s="96"/>
    </row>
    <row r="97" spans="1:2" x14ac:dyDescent="0.25">
      <c r="A97" s="122"/>
      <c r="B97" s="96"/>
    </row>
    <row r="98" spans="1:2" x14ac:dyDescent="0.25">
      <c r="A98" s="122"/>
      <c r="B98" s="96"/>
    </row>
    <row r="99" spans="1:2" x14ac:dyDescent="0.25">
      <c r="A99" s="122"/>
      <c r="B99" s="96"/>
    </row>
    <row r="100" spans="1:2" x14ac:dyDescent="0.25">
      <c r="A100" s="122"/>
      <c r="B100" s="96"/>
    </row>
    <row r="101" spans="1:2" x14ac:dyDescent="0.25">
      <c r="A101" s="122"/>
      <c r="B101" s="96"/>
    </row>
    <row r="102" spans="1:2" x14ac:dyDescent="0.25">
      <c r="A102" s="122"/>
      <c r="B102" s="96"/>
    </row>
    <row r="103" spans="1:2" x14ac:dyDescent="0.25">
      <c r="A103" s="122"/>
      <c r="B103" s="96"/>
    </row>
    <row r="104" spans="1:2" x14ac:dyDescent="0.25">
      <c r="A104" s="122"/>
      <c r="B104" s="96"/>
    </row>
    <row r="105" spans="1:2" x14ac:dyDescent="0.25">
      <c r="A105" s="122"/>
      <c r="B105" s="96"/>
    </row>
    <row r="106" spans="1:2" x14ac:dyDescent="0.25">
      <c r="A106" s="122"/>
      <c r="B106" s="96"/>
    </row>
    <row r="107" spans="1:2" x14ac:dyDescent="0.25">
      <c r="A107" s="122"/>
      <c r="B107" s="96"/>
    </row>
    <row r="108" spans="1:2" x14ac:dyDescent="0.25">
      <c r="A108" s="122"/>
      <c r="B108" s="96"/>
    </row>
    <row r="109" spans="1:2" x14ac:dyDescent="0.25">
      <c r="A109" s="122"/>
      <c r="B109" s="96"/>
    </row>
    <row r="110" spans="1:2" x14ac:dyDescent="0.25">
      <c r="A110" s="122"/>
      <c r="B110" s="96"/>
    </row>
    <row r="111" spans="1:2" x14ac:dyDescent="0.25">
      <c r="A111" s="122"/>
      <c r="B111" s="96"/>
    </row>
    <row r="112" spans="1:2" x14ac:dyDescent="0.25">
      <c r="A112" s="122"/>
      <c r="B112" s="96"/>
    </row>
    <row r="113" spans="1:2" x14ac:dyDescent="0.25">
      <c r="A113" s="122"/>
      <c r="B113" s="96"/>
    </row>
    <row r="114" spans="1:2" x14ac:dyDescent="0.25">
      <c r="A114" s="122"/>
      <c r="B114" s="96"/>
    </row>
    <row r="115" spans="1:2" x14ac:dyDescent="0.25">
      <c r="A115" s="122"/>
      <c r="B115" s="96"/>
    </row>
    <row r="116" spans="1:2" x14ac:dyDescent="0.25">
      <c r="A116" s="122"/>
      <c r="B116" s="96"/>
    </row>
    <row r="117" spans="1:2" x14ac:dyDescent="0.25">
      <c r="A117" s="122"/>
      <c r="B117" s="96"/>
    </row>
    <row r="118" spans="1:2" x14ac:dyDescent="0.25">
      <c r="A118" s="122"/>
      <c r="B118" s="96"/>
    </row>
    <row r="119" spans="1:2" x14ac:dyDescent="0.25">
      <c r="A119" s="122"/>
      <c r="B119" s="96"/>
    </row>
    <row r="120" spans="1:2" x14ac:dyDescent="0.25">
      <c r="A120" s="122"/>
      <c r="B120" s="96"/>
    </row>
    <row r="121" spans="1:2" x14ac:dyDescent="0.25">
      <c r="A121" s="122"/>
      <c r="B121" s="96"/>
    </row>
    <row r="122" spans="1:2" x14ac:dyDescent="0.25">
      <c r="A122" s="122"/>
      <c r="B122" s="96"/>
    </row>
    <row r="123" spans="1:2" x14ac:dyDescent="0.25">
      <c r="A123" s="122"/>
      <c r="B123" s="96"/>
    </row>
    <row r="124" spans="1:2" x14ac:dyDescent="0.25">
      <c r="A124" s="122"/>
      <c r="B124" s="96"/>
    </row>
    <row r="125" spans="1:2" x14ac:dyDescent="0.25">
      <c r="A125" s="122"/>
      <c r="B125" s="96"/>
    </row>
    <row r="126" spans="1:2" x14ac:dyDescent="0.25">
      <c r="A126" s="122"/>
      <c r="B126" s="96"/>
    </row>
    <row r="127" spans="1:2" x14ac:dyDescent="0.25">
      <c r="A127" s="122"/>
      <c r="B127" s="96"/>
    </row>
    <row r="128" spans="1:2" x14ac:dyDescent="0.25">
      <c r="A128" s="122"/>
      <c r="B128" s="96"/>
    </row>
    <row r="129" spans="1:2" x14ac:dyDescent="0.25">
      <c r="A129" s="122"/>
      <c r="B129" s="96"/>
    </row>
    <row r="130" spans="1:2" x14ac:dyDescent="0.25">
      <c r="A130" s="122"/>
      <c r="B130" s="96"/>
    </row>
    <row r="131" spans="1:2" x14ac:dyDescent="0.25">
      <c r="A131" s="122"/>
      <c r="B131" s="96"/>
    </row>
    <row r="132" spans="1:2" x14ac:dyDescent="0.25">
      <c r="A132" s="122"/>
      <c r="B132" s="96"/>
    </row>
    <row r="133" spans="1:2" x14ac:dyDescent="0.25">
      <c r="A133" s="122"/>
      <c r="B133" s="96"/>
    </row>
    <row r="134" spans="1:2" x14ac:dyDescent="0.25">
      <c r="A134" s="122"/>
      <c r="B134" s="96"/>
    </row>
    <row r="135" spans="1:2" x14ac:dyDescent="0.25">
      <c r="A135" s="122"/>
      <c r="B135" s="96"/>
    </row>
    <row r="136" spans="1:2" x14ac:dyDescent="0.25">
      <c r="A136" s="122"/>
      <c r="B136" s="96"/>
    </row>
    <row r="137" spans="1:2" x14ac:dyDescent="0.25">
      <c r="A137" s="122"/>
      <c r="B137" s="96"/>
    </row>
    <row r="138" spans="1:2" x14ac:dyDescent="0.25">
      <c r="A138" s="122"/>
      <c r="B138" s="96"/>
    </row>
    <row r="139" spans="1:2" x14ac:dyDescent="0.25">
      <c r="A139" s="122"/>
      <c r="B139" s="96"/>
    </row>
    <row r="140" spans="1:2" x14ac:dyDescent="0.25">
      <c r="A140" s="122"/>
      <c r="B140" s="96"/>
    </row>
    <row r="141" spans="1:2" x14ac:dyDescent="0.25">
      <c r="A141" s="122"/>
      <c r="B141" s="96"/>
    </row>
    <row r="142" spans="1:2" x14ac:dyDescent="0.25">
      <c r="A142" s="122"/>
      <c r="B142" s="96"/>
    </row>
    <row r="143" spans="1:2" x14ac:dyDescent="0.25">
      <c r="A143" s="122"/>
      <c r="B143" s="96"/>
    </row>
    <row r="144" spans="1:2" x14ac:dyDescent="0.25">
      <c r="A144" s="122"/>
      <c r="B144" s="96"/>
    </row>
    <row r="145" spans="1:2" x14ac:dyDescent="0.25">
      <c r="A145" s="122"/>
      <c r="B145" s="96"/>
    </row>
    <row r="146" spans="1:2" x14ac:dyDescent="0.25">
      <c r="A146" s="122"/>
      <c r="B146" s="96"/>
    </row>
    <row r="147" spans="1:2" x14ac:dyDescent="0.25">
      <c r="A147" s="122"/>
      <c r="B147" s="96"/>
    </row>
    <row r="148" spans="1:2" x14ac:dyDescent="0.25">
      <c r="A148" s="122"/>
      <c r="B148" s="96"/>
    </row>
    <row r="149" spans="1:2" x14ac:dyDescent="0.25">
      <c r="A149" s="122"/>
      <c r="B149" s="96"/>
    </row>
    <row r="150" spans="1:2" x14ac:dyDescent="0.25">
      <c r="A150" s="122"/>
      <c r="B150" s="96"/>
    </row>
    <row r="151" spans="1:2" x14ac:dyDescent="0.25">
      <c r="A151" s="122"/>
      <c r="B151" s="96"/>
    </row>
    <row r="152" spans="1:2" x14ac:dyDescent="0.25">
      <c r="A152" s="122"/>
      <c r="B152" s="96"/>
    </row>
    <row r="153" spans="1:2" x14ac:dyDescent="0.25">
      <c r="A153" s="122"/>
      <c r="B153" s="96"/>
    </row>
    <row r="154" spans="1:2" x14ac:dyDescent="0.25">
      <c r="A154" s="122"/>
      <c r="B154" s="96"/>
    </row>
    <row r="155" spans="1:2" x14ac:dyDescent="0.25">
      <c r="A155" s="122"/>
      <c r="B155" s="96"/>
    </row>
    <row r="156" spans="1:2" x14ac:dyDescent="0.25">
      <c r="A156" s="122"/>
      <c r="B156" s="96"/>
    </row>
    <row r="157" spans="1:2" x14ac:dyDescent="0.25">
      <c r="A157" s="122"/>
      <c r="B157" s="96"/>
    </row>
    <row r="158" spans="1:2" x14ac:dyDescent="0.25">
      <c r="A158" s="122"/>
      <c r="B158" s="96"/>
    </row>
    <row r="159" spans="1:2" x14ac:dyDescent="0.25">
      <c r="A159" s="122"/>
      <c r="B159" s="96"/>
    </row>
    <row r="160" spans="1:2" x14ac:dyDescent="0.25">
      <c r="A160" s="122"/>
      <c r="B160" s="96"/>
    </row>
    <row r="161" spans="1:2" x14ac:dyDescent="0.25">
      <c r="A161" s="122"/>
      <c r="B161" s="96"/>
    </row>
    <row r="162" spans="1:2" x14ac:dyDescent="0.25">
      <c r="A162" s="122"/>
      <c r="B162" s="96"/>
    </row>
    <row r="163" spans="1:2" x14ac:dyDescent="0.25">
      <c r="A163" s="122"/>
      <c r="B163" s="96"/>
    </row>
    <row r="164" spans="1:2" x14ac:dyDescent="0.25">
      <c r="A164" s="122"/>
      <c r="B164" s="96"/>
    </row>
    <row r="165" spans="1:2" x14ac:dyDescent="0.25">
      <c r="A165" s="122"/>
      <c r="B165" s="96"/>
    </row>
    <row r="166" spans="1:2" ht="15.75" thickBot="1" x14ac:dyDescent="0.3">
      <c r="A166" s="126"/>
      <c r="B166" s="100"/>
    </row>
    <row r="167" spans="1:2" ht="15.75" thickTop="1" x14ac:dyDescent="0.25"/>
  </sheetData>
  <conditionalFormatting sqref="B18">
    <cfRule type="expression" dxfId="2" priority="1">
      <formula>LEN($B18)=0</formula>
    </cfRule>
  </conditionalFormatting>
  <hyperlinks>
    <hyperlink ref="B4" r:id="rId1"/>
    <hyperlink ref="B5" r:id="rId2"/>
    <hyperlink ref="B7" r:id="rId3"/>
    <hyperlink ref="B9" r:id="rId4"/>
    <hyperlink ref="B15" r:id="rId5"/>
  </hyperlinks>
  <pageMargins left="0.7" right="0.7" top="0.75" bottom="0.75" header="0.3" footer="0.3"/>
  <pageSetup orientation="portrait" r:id="rId6"/>
  <drawing r:id="rId7"/>
  <extLst>
    <ext xmlns:x14="http://schemas.microsoft.com/office/spreadsheetml/2009/9/main" uri="{78C0D931-6437-407d-A8EE-F0AAD7539E65}">
      <x14:conditionalFormattings>
        <x14:conditionalFormatting xmlns:xm="http://schemas.microsoft.com/office/excel/2006/main">
          <x14:cfRule type="expression" priority="330" id="{B592C253-9721-48F4-8648-BE25EF10D3EA}">
            <xm:f>AND(('Business Questionnaire'!K4&gt;0),LEN($B24)=0)</xm:f>
            <x14:dxf>
              <fill>
                <patternFill>
                  <bgColor rgb="FFFF0000"/>
                </patternFill>
              </fill>
            </x14:dxf>
          </x14:cfRule>
          <xm:sqref>B24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5"/>
  <sheetViews>
    <sheetView workbookViewId="0"/>
  </sheetViews>
  <sheetFormatPr defaultRowHeight="15" x14ac:dyDescent="0.25"/>
  <cols>
    <col min="1" max="1" width="4.7109375" style="127" customWidth="1"/>
    <col min="2" max="2" width="130.85546875" customWidth="1"/>
  </cols>
  <sheetData>
    <row r="1" spans="1:2" ht="19.5" thickTop="1" x14ac:dyDescent="0.3">
      <c r="A1" s="121"/>
      <c r="B1" s="105" t="s">
        <v>92</v>
      </c>
    </row>
    <row r="2" spans="1:2" x14ac:dyDescent="0.25">
      <c r="A2" s="122"/>
      <c r="B2" s="98"/>
    </row>
    <row r="3" spans="1:2" x14ac:dyDescent="0.25">
      <c r="A3" s="122">
        <v>1</v>
      </c>
      <c r="B3" s="96" t="s">
        <v>98</v>
      </c>
    </row>
    <row r="4" spans="1:2" x14ac:dyDescent="0.25">
      <c r="A4" s="122"/>
      <c r="B4" s="98" t="s">
        <v>128</v>
      </c>
    </row>
    <row r="5" spans="1:2" x14ac:dyDescent="0.25">
      <c r="A5" s="122"/>
      <c r="B5" s="96"/>
    </row>
    <row r="6" spans="1:2" x14ac:dyDescent="0.25">
      <c r="A6" s="122">
        <v>2</v>
      </c>
      <c r="B6" s="96" t="s">
        <v>89</v>
      </c>
    </row>
    <row r="7" spans="1:2" ht="261.75" customHeight="1" x14ac:dyDescent="0.25">
      <c r="A7" s="122"/>
      <c r="B7" s="95" t="s">
        <v>84</v>
      </c>
    </row>
    <row r="8" spans="1:2" x14ac:dyDescent="0.25">
      <c r="A8" s="122"/>
      <c r="B8" s="96"/>
    </row>
    <row r="9" spans="1:2" ht="14.25" customHeight="1" x14ac:dyDescent="0.25">
      <c r="A9" s="122"/>
      <c r="B9" s="96"/>
    </row>
    <row r="10" spans="1:2" ht="33.75" customHeight="1" x14ac:dyDescent="0.25">
      <c r="A10" s="123" t="s">
        <v>129</v>
      </c>
      <c r="B10" s="96" t="str">
        <f>IF('Business Questionnaire'!K4&gt;0,"Please follow the Issue Management process to enter Remediation Item(s) in Column K highlighted in RED at website link below:","")</f>
        <v>Please follow the Issue Management process to enter Remediation Item(s) in Column K highlighted in RED at website link below:</v>
      </c>
    </row>
    <row r="11" spans="1:2" x14ac:dyDescent="0.25">
      <c r="A11" s="122"/>
      <c r="B11" s="120" t="str">
        <f>IF('Business Questionnaire'!K4&gt;0,HYPERLINK("https://hpe.sharepoint.com/teams/cyber-issue-mgmt/compliance/_layouts/15/start.aspx#/SitePages/Home.aspx","Cyber Security Issue Management - Website"),"")</f>
        <v>Cyber Security Issue Management - Website</v>
      </c>
    </row>
    <row r="12" spans="1:2" x14ac:dyDescent="0.25">
      <c r="A12" s="122"/>
      <c r="B12" s="96"/>
    </row>
    <row r="13" spans="1:2" x14ac:dyDescent="0.25">
      <c r="A13" s="124" t="s">
        <v>130</v>
      </c>
      <c r="B13" s="96" t="str">
        <f>IF('Business Questionnaire'!K4&gt;0,"Please enter Issue ID(s) below after submission of Issue(s).","")</f>
        <v>Please enter Issue ID(s) below after submission of Issue(s).</v>
      </c>
    </row>
    <row r="14" spans="1:2" x14ac:dyDescent="0.25">
      <c r="A14" s="122"/>
      <c r="B14" s="96"/>
    </row>
    <row r="15" spans="1:2" x14ac:dyDescent="0.25">
      <c r="A15" s="122"/>
      <c r="B15" s="96"/>
    </row>
    <row r="16" spans="1:2" x14ac:dyDescent="0.25">
      <c r="A16" s="122"/>
      <c r="B16" s="98"/>
    </row>
    <row r="17" spans="1:2" x14ac:dyDescent="0.25">
      <c r="A17" s="125"/>
      <c r="B17" s="101" t="s">
        <v>101</v>
      </c>
    </row>
    <row r="18" spans="1:2" x14ac:dyDescent="0.25">
      <c r="A18" s="122"/>
      <c r="B18" s="96"/>
    </row>
    <row r="19" spans="1:2" ht="75.75" customHeight="1" x14ac:dyDescent="0.25">
      <c r="A19" s="122">
        <v>4</v>
      </c>
      <c r="B19" s="96" t="s">
        <v>102</v>
      </c>
    </row>
    <row r="20" spans="1:2" x14ac:dyDescent="0.25">
      <c r="A20" s="122"/>
      <c r="B20" s="96"/>
    </row>
    <row r="21" spans="1:2" x14ac:dyDescent="0.25">
      <c r="A21" s="122">
        <v>5</v>
      </c>
      <c r="B21" s="96" t="s">
        <v>85</v>
      </c>
    </row>
    <row r="22" spans="1:2" x14ac:dyDescent="0.25">
      <c r="A22" s="122"/>
      <c r="B22" s="96"/>
    </row>
    <row r="23" spans="1:2" ht="27" customHeight="1" x14ac:dyDescent="0.25">
      <c r="A23" s="122">
        <v>6</v>
      </c>
      <c r="B23" s="96" t="s">
        <v>97</v>
      </c>
    </row>
    <row r="24" spans="1:2" x14ac:dyDescent="0.25">
      <c r="A24" s="122"/>
      <c r="B24" s="96"/>
    </row>
    <row r="25" spans="1:2" ht="45" x14ac:dyDescent="0.25">
      <c r="A25" s="122">
        <v>7</v>
      </c>
      <c r="B25" s="96" t="s">
        <v>103</v>
      </c>
    </row>
    <row r="26" spans="1:2" x14ac:dyDescent="0.25">
      <c r="A26" s="122"/>
      <c r="B26" s="98" t="str">
        <f>HYPERLINK("https://hpe.sharepoint.com/teams/cyber-rc/SitePages/issues.aspx","Cyber Security Issue Management - Website")</f>
        <v>Cyber Security Issue Management - Website</v>
      </c>
    </row>
    <row r="27" spans="1:2" x14ac:dyDescent="0.25">
      <c r="A27" s="122"/>
      <c r="B27" s="96"/>
    </row>
    <row r="28" spans="1:2" ht="30" x14ac:dyDescent="0.25">
      <c r="A28" s="125"/>
      <c r="B28" s="101" t="s">
        <v>99</v>
      </c>
    </row>
    <row r="29" spans="1:2" x14ac:dyDescent="0.25">
      <c r="A29" s="125"/>
      <c r="B29" s="101"/>
    </row>
    <row r="30" spans="1:2" x14ac:dyDescent="0.25">
      <c r="A30" s="122">
        <v>8</v>
      </c>
      <c r="B30" s="96" t="s">
        <v>87</v>
      </c>
    </row>
    <row r="31" spans="1:2" x14ac:dyDescent="0.25">
      <c r="A31" s="122"/>
      <c r="B31" s="98" t="str">
        <f>HYPERLINK("https://hpe.sharepoint.com/teams/cyber-issue-mgmt/compliance/Lists/Supplier%20Compliance%20Evaluation/My%20View.aspx","Cyber Security Supplier Compliance Assessment - Website")</f>
        <v>Cyber Security Supplier Compliance Assessment - Website</v>
      </c>
    </row>
    <row r="32" spans="1:2" x14ac:dyDescent="0.25">
      <c r="A32" s="122"/>
      <c r="B32" s="96"/>
    </row>
    <row r="33" spans="1:2" x14ac:dyDescent="0.25">
      <c r="A33" s="122">
        <v>9</v>
      </c>
      <c r="B33" s="96" t="s">
        <v>88</v>
      </c>
    </row>
    <row r="34" spans="1:2" x14ac:dyDescent="0.25">
      <c r="A34" s="122"/>
      <c r="B34" s="96"/>
    </row>
    <row r="35" spans="1:2" x14ac:dyDescent="0.25">
      <c r="A35" s="122"/>
      <c r="B35" s="96"/>
    </row>
    <row r="36" spans="1:2" x14ac:dyDescent="0.25">
      <c r="A36" s="122"/>
      <c r="B36" s="96"/>
    </row>
    <row r="37" spans="1:2" x14ac:dyDescent="0.25">
      <c r="A37" s="122"/>
      <c r="B37" s="96"/>
    </row>
    <row r="38" spans="1:2" x14ac:dyDescent="0.25">
      <c r="A38" s="122"/>
      <c r="B38" s="96"/>
    </row>
    <row r="39" spans="1:2" x14ac:dyDescent="0.25">
      <c r="A39" s="122"/>
      <c r="B39" s="96"/>
    </row>
    <row r="40" spans="1:2" x14ac:dyDescent="0.25">
      <c r="A40" s="122"/>
      <c r="B40" s="96"/>
    </row>
    <row r="41" spans="1:2" x14ac:dyDescent="0.25">
      <c r="A41" s="122"/>
      <c r="B41" s="96"/>
    </row>
    <row r="42" spans="1:2" x14ac:dyDescent="0.25">
      <c r="A42" s="122"/>
      <c r="B42" s="96"/>
    </row>
    <row r="43" spans="1:2" x14ac:dyDescent="0.25">
      <c r="A43" s="122"/>
      <c r="B43" s="96"/>
    </row>
    <row r="44" spans="1:2" x14ac:dyDescent="0.25">
      <c r="A44" s="122"/>
      <c r="B44" s="96"/>
    </row>
    <row r="45" spans="1:2" x14ac:dyDescent="0.25">
      <c r="A45" s="122"/>
      <c r="B45" s="96"/>
    </row>
    <row r="46" spans="1:2" x14ac:dyDescent="0.25">
      <c r="A46" s="122"/>
      <c r="B46" s="96"/>
    </row>
    <row r="47" spans="1:2" x14ac:dyDescent="0.25">
      <c r="A47" s="122"/>
      <c r="B47" s="96"/>
    </row>
    <row r="48" spans="1:2" x14ac:dyDescent="0.25">
      <c r="A48" s="122"/>
      <c r="B48" s="96"/>
    </row>
    <row r="49" spans="1:2" x14ac:dyDescent="0.25">
      <c r="A49" s="122"/>
      <c r="B49" s="96"/>
    </row>
    <row r="50" spans="1:2" x14ac:dyDescent="0.25">
      <c r="A50" s="122"/>
      <c r="B50" s="96"/>
    </row>
    <row r="51" spans="1:2" x14ac:dyDescent="0.25">
      <c r="A51" s="122"/>
      <c r="B51" s="96"/>
    </row>
    <row r="52" spans="1:2" x14ac:dyDescent="0.25">
      <c r="A52" s="122"/>
      <c r="B52" s="96"/>
    </row>
    <row r="53" spans="1:2" x14ac:dyDescent="0.25">
      <c r="A53" s="122"/>
      <c r="B53" s="96"/>
    </row>
    <row r="54" spans="1:2" x14ac:dyDescent="0.25">
      <c r="A54" s="122"/>
      <c r="B54" s="96"/>
    </row>
    <row r="55" spans="1:2" x14ac:dyDescent="0.25">
      <c r="A55" s="122"/>
      <c r="B55" s="96"/>
    </row>
    <row r="56" spans="1:2" x14ac:dyDescent="0.25">
      <c r="A56" s="122"/>
      <c r="B56" s="96"/>
    </row>
    <row r="57" spans="1:2" x14ac:dyDescent="0.25">
      <c r="A57" s="122"/>
      <c r="B57" s="96"/>
    </row>
    <row r="58" spans="1:2" x14ac:dyDescent="0.25">
      <c r="A58" s="122"/>
      <c r="B58" s="96"/>
    </row>
    <row r="59" spans="1:2" x14ac:dyDescent="0.25">
      <c r="A59" s="122"/>
      <c r="B59" s="96"/>
    </row>
    <row r="60" spans="1:2" x14ac:dyDescent="0.25">
      <c r="A60" s="122"/>
      <c r="B60" s="96"/>
    </row>
    <row r="61" spans="1:2" x14ac:dyDescent="0.25">
      <c r="A61" s="122"/>
      <c r="B61" s="96"/>
    </row>
    <row r="62" spans="1:2" x14ac:dyDescent="0.25">
      <c r="A62" s="122"/>
      <c r="B62" s="96"/>
    </row>
    <row r="63" spans="1:2" x14ac:dyDescent="0.25">
      <c r="A63" s="122"/>
      <c r="B63" s="96"/>
    </row>
    <row r="64" spans="1:2" x14ac:dyDescent="0.25">
      <c r="A64" s="122"/>
      <c r="B64" s="96" t="s">
        <v>119</v>
      </c>
    </row>
    <row r="65" spans="1:2" x14ac:dyDescent="0.25">
      <c r="A65" s="122"/>
      <c r="B65" s="96"/>
    </row>
    <row r="66" spans="1:2" x14ac:dyDescent="0.25">
      <c r="A66" s="122">
        <v>10</v>
      </c>
      <c r="B66" s="96" t="s">
        <v>95</v>
      </c>
    </row>
    <row r="67" spans="1:2" x14ac:dyDescent="0.25">
      <c r="A67" s="122"/>
      <c r="B67" s="96"/>
    </row>
    <row r="68" spans="1:2" x14ac:dyDescent="0.25">
      <c r="A68" s="122">
        <v>11</v>
      </c>
      <c r="B68" s="96" t="s">
        <v>123</v>
      </c>
    </row>
    <row r="69" spans="1:2" x14ac:dyDescent="0.25">
      <c r="A69" s="122"/>
      <c r="B69" s="96"/>
    </row>
    <row r="70" spans="1:2" ht="79.5" customHeight="1" x14ac:dyDescent="0.25">
      <c r="A70" s="122">
        <v>12</v>
      </c>
      <c r="B70" s="96" t="s">
        <v>124</v>
      </c>
    </row>
    <row r="71" spans="1:2" x14ac:dyDescent="0.25">
      <c r="A71" s="122"/>
      <c r="B71" s="96"/>
    </row>
    <row r="72" spans="1:2" x14ac:dyDescent="0.25">
      <c r="A72" s="122"/>
      <c r="B72" s="96"/>
    </row>
    <row r="73" spans="1:2" x14ac:dyDescent="0.25">
      <c r="A73" s="122">
        <v>13</v>
      </c>
      <c r="B73" s="96" t="s">
        <v>100</v>
      </c>
    </row>
    <row r="74" spans="1:2" x14ac:dyDescent="0.25">
      <c r="A74" s="122"/>
      <c r="B74" s="96"/>
    </row>
    <row r="75" spans="1:2" ht="75" x14ac:dyDescent="0.25">
      <c r="A75" s="122">
        <v>14</v>
      </c>
      <c r="B75" s="96" t="s">
        <v>125</v>
      </c>
    </row>
    <row r="76" spans="1:2" x14ac:dyDescent="0.25">
      <c r="A76" s="122"/>
      <c r="B76" s="96"/>
    </row>
    <row r="77" spans="1:2" ht="20.25" customHeight="1" x14ac:dyDescent="0.25">
      <c r="A77" s="122">
        <v>15</v>
      </c>
      <c r="B77" s="96" t="s">
        <v>127</v>
      </c>
    </row>
    <row r="78" spans="1:2" ht="20.25" customHeight="1" x14ac:dyDescent="0.25">
      <c r="A78" s="122"/>
      <c r="B78" s="96"/>
    </row>
    <row r="79" spans="1:2" ht="30" customHeight="1" x14ac:dyDescent="0.25">
      <c r="A79" s="122">
        <v>16</v>
      </c>
      <c r="B79" s="96" t="s">
        <v>131</v>
      </c>
    </row>
    <row r="80" spans="1:2" x14ac:dyDescent="0.25">
      <c r="A80" s="122"/>
      <c r="B80" s="96"/>
    </row>
    <row r="81" spans="1:2" x14ac:dyDescent="0.25">
      <c r="A81" s="122"/>
      <c r="B81" s="96"/>
    </row>
    <row r="82" spans="1:2" x14ac:dyDescent="0.25">
      <c r="A82" s="122"/>
      <c r="B82" s="96"/>
    </row>
    <row r="83" spans="1:2" x14ac:dyDescent="0.25">
      <c r="A83" s="122"/>
      <c r="B83" s="96"/>
    </row>
    <row r="84" spans="1:2" x14ac:dyDescent="0.25">
      <c r="A84" s="122"/>
      <c r="B84" s="96"/>
    </row>
    <row r="85" spans="1:2" x14ac:dyDescent="0.25">
      <c r="A85" s="122"/>
      <c r="B85" s="96"/>
    </row>
    <row r="86" spans="1:2" x14ac:dyDescent="0.25">
      <c r="A86" s="122"/>
      <c r="B86" s="96"/>
    </row>
    <row r="87" spans="1:2" x14ac:dyDescent="0.25">
      <c r="A87" s="122"/>
      <c r="B87" s="96"/>
    </row>
    <row r="88" spans="1:2" x14ac:dyDescent="0.25">
      <c r="A88" s="122"/>
      <c r="B88" s="96"/>
    </row>
    <row r="89" spans="1:2" x14ac:dyDescent="0.25">
      <c r="A89" s="122"/>
      <c r="B89" s="96"/>
    </row>
    <row r="90" spans="1:2" x14ac:dyDescent="0.25">
      <c r="A90" s="122"/>
      <c r="B90" s="96"/>
    </row>
    <row r="91" spans="1:2" x14ac:dyDescent="0.25">
      <c r="A91" s="122"/>
      <c r="B91" s="96"/>
    </row>
    <row r="92" spans="1:2" x14ac:dyDescent="0.25">
      <c r="A92" s="122"/>
      <c r="B92" s="96"/>
    </row>
    <row r="93" spans="1:2" x14ac:dyDescent="0.25">
      <c r="A93" s="122"/>
      <c r="B93" s="96"/>
    </row>
    <row r="94" spans="1:2" x14ac:dyDescent="0.25">
      <c r="A94" s="122"/>
      <c r="B94" s="96"/>
    </row>
    <row r="95" spans="1:2" x14ac:dyDescent="0.25">
      <c r="A95" s="122"/>
      <c r="B95" s="96"/>
    </row>
    <row r="96" spans="1:2" x14ac:dyDescent="0.25">
      <c r="A96" s="122"/>
      <c r="B96" s="96"/>
    </row>
    <row r="97" spans="1:2" x14ac:dyDescent="0.25">
      <c r="A97" s="122"/>
      <c r="B97" s="96"/>
    </row>
    <row r="98" spans="1:2" x14ac:dyDescent="0.25">
      <c r="A98" s="122"/>
      <c r="B98" s="96"/>
    </row>
    <row r="99" spans="1:2" x14ac:dyDescent="0.25">
      <c r="A99" s="122"/>
      <c r="B99" s="96"/>
    </row>
    <row r="100" spans="1:2" x14ac:dyDescent="0.25">
      <c r="A100" s="122"/>
      <c r="B100" s="96"/>
    </row>
    <row r="101" spans="1:2" x14ac:dyDescent="0.25">
      <c r="A101" s="122"/>
      <c r="B101" s="96"/>
    </row>
    <row r="102" spans="1:2" x14ac:dyDescent="0.25">
      <c r="A102" s="122"/>
      <c r="B102" s="96"/>
    </row>
    <row r="103" spans="1:2" x14ac:dyDescent="0.25">
      <c r="A103" s="122"/>
      <c r="B103" s="96"/>
    </row>
    <row r="104" spans="1:2" x14ac:dyDescent="0.25">
      <c r="A104" s="122"/>
      <c r="B104" s="96"/>
    </row>
    <row r="105" spans="1:2" x14ac:dyDescent="0.25">
      <c r="A105" s="122"/>
      <c r="B105" s="96"/>
    </row>
    <row r="106" spans="1:2" x14ac:dyDescent="0.25">
      <c r="A106" s="122"/>
      <c r="B106" s="96"/>
    </row>
    <row r="107" spans="1:2" x14ac:dyDescent="0.25">
      <c r="A107" s="122"/>
      <c r="B107" s="96"/>
    </row>
    <row r="108" spans="1:2" x14ac:dyDescent="0.25">
      <c r="A108" s="122"/>
      <c r="B108" s="96"/>
    </row>
    <row r="109" spans="1:2" x14ac:dyDescent="0.25">
      <c r="A109" s="122"/>
      <c r="B109" s="96"/>
    </row>
    <row r="110" spans="1:2" x14ac:dyDescent="0.25">
      <c r="A110" s="122"/>
      <c r="B110" s="96"/>
    </row>
    <row r="111" spans="1:2" x14ac:dyDescent="0.25">
      <c r="A111" s="122"/>
      <c r="B111" s="96"/>
    </row>
    <row r="112" spans="1:2" x14ac:dyDescent="0.25">
      <c r="A112" s="122"/>
      <c r="B112" s="96"/>
    </row>
    <row r="113" spans="1:2" x14ac:dyDescent="0.25">
      <c r="A113" s="122"/>
      <c r="B113" s="96"/>
    </row>
    <row r="114" spans="1:2" x14ac:dyDescent="0.25">
      <c r="A114" s="122"/>
      <c r="B114" s="96"/>
    </row>
    <row r="115" spans="1:2" x14ac:dyDescent="0.25">
      <c r="A115" s="122"/>
      <c r="B115" s="96"/>
    </row>
    <row r="116" spans="1:2" x14ac:dyDescent="0.25">
      <c r="A116" s="122"/>
      <c r="B116" s="96"/>
    </row>
    <row r="117" spans="1:2" x14ac:dyDescent="0.25">
      <c r="A117" s="122"/>
      <c r="B117" s="96"/>
    </row>
    <row r="118" spans="1:2" x14ac:dyDescent="0.25">
      <c r="A118" s="122"/>
      <c r="B118" s="96"/>
    </row>
    <row r="119" spans="1:2" x14ac:dyDescent="0.25">
      <c r="A119" s="122"/>
      <c r="B119" s="96"/>
    </row>
    <row r="120" spans="1:2" x14ac:dyDescent="0.25">
      <c r="A120" s="122"/>
      <c r="B120" s="96"/>
    </row>
    <row r="121" spans="1:2" x14ac:dyDescent="0.25">
      <c r="A121" s="122"/>
      <c r="B121" s="96"/>
    </row>
    <row r="122" spans="1:2" x14ac:dyDescent="0.25">
      <c r="A122" s="122"/>
      <c r="B122" s="96"/>
    </row>
    <row r="123" spans="1:2" x14ac:dyDescent="0.25">
      <c r="A123" s="122"/>
      <c r="B123" s="96"/>
    </row>
    <row r="124" spans="1:2" x14ac:dyDescent="0.25">
      <c r="A124" s="122"/>
      <c r="B124" s="96"/>
    </row>
    <row r="125" spans="1:2" x14ac:dyDescent="0.25">
      <c r="A125" s="122"/>
      <c r="B125" s="96"/>
    </row>
    <row r="126" spans="1:2" x14ac:dyDescent="0.25">
      <c r="A126" s="122"/>
      <c r="B126" s="96"/>
    </row>
    <row r="127" spans="1:2" x14ac:dyDescent="0.25">
      <c r="A127" s="122"/>
      <c r="B127" s="96"/>
    </row>
    <row r="128" spans="1:2" x14ac:dyDescent="0.25">
      <c r="A128" s="122"/>
      <c r="B128" s="96"/>
    </row>
    <row r="129" spans="1:2" x14ac:dyDescent="0.25">
      <c r="A129" s="122"/>
      <c r="B129" s="96"/>
    </row>
    <row r="130" spans="1:2" x14ac:dyDescent="0.25">
      <c r="A130" s="122"/>
      <c r="B130" s="96"/>
    </row>
    <row r="131" spans="1:2" x14ac:dyDescent="0.25">
      <c r="A131" s="122"/>
      <c r="B131" s="96"/>
    </row>
    <row r="132" spans="1:2" x14ac:dyDescent="0.25">
      <c r="A132" s="122"/>
      <c r="B132" s="96"/>
    </row>
    <row r="133" spans="1:2" x14ac:dyDescent="0.25">
      <c r="A133" s="122"/>
      <c r="B133" s="96"/>
    </row>
    <row r="134" spans="1:2" x14ac:dyDescent="0.25">
      <c r="A134" s="122"/>
      <c r="B134" s="96"/>
    </row>
    <row r="135" spans="1:2" x14ac:dyDescent="0.25">
      <c r="A135" s="122"/>
      <c r="B135" s="96"/>
    </row>
    <row r="136" spans="1:2" x14ac:dyDescent="0.25">
      <c r="A136" s="122"/>
      <c r="B136" s="96"/>
    </row>
    <row r="137" spans="1:2" x14ac:dyDescent="0.25">
      <c r="A137" s="122"/>
      <c r="B137" s="96"/>
    </row>
    <row r="138" spans="1:2" x14ac:dyDescent="0.25">
      <c r="A138" s="122"/>
      <c r="B138" s="96"/>
    </row>
    <row r="139" spans="1:2" x14ac:dyDescent="0.25">
      <c r="A139" s="122"/>
      <c r="B139" s="96"/>
    </row>
    <row r="140" spans="1:2" x14ac:dyDescent="0.25">
      <c r="A140" s="122"/>
      <c r="B140" s="96"/>
    </row>
    <row r="141" spans="1:2" x14ac:dyDescent="0.25">
      <c r="A141" s="122"/>
      <c r="B141" s="96"/>
    </row>
    <row r="142" spans="1:2" x14ac:dyDescent="0.25">
      <c r="A142" s="122"/>
      <c r="B142" s="96"/>
    </row>
    <row r="143" spans="1:2" x14ac:dyDescent="0.25">
      <c r="A143" s="122"/>
      <c r="B143" s="96"/>
    </row>
    <row r="144" spans="1:2" x14ac:dyDescent="0.25">
      <c r="A144" s="122"/>
      <c r="B144" s="96"/>
    </row>
    <row r="145" spans="1:2" x14ac:dyDescent="0.25">
      <c r="A145" s="122"/>
      <c r="B145" s="96"/>
    </row>
    <row r="146" spans="1:2" x14ac:dyDescent="0.25">
      <c r="A146" s="122"/>
      <c r="B146" s="96"/>
    </row>
    <row r="147" spans="1:2" x14ac:dyDescent="0.25">
      <c r="A147" s="122"/>
      <c r="B147" s="96"/>
    </row>
    <row r="148" spans="1:2" x14ac:dyDescent="0.25">
      <c r="A148" s="122"/>
      <c r="B148" s="96"/>
    </row>
    <row r="149" spans="1:2" x14ac:dyDescent="0.25">
      <c r="A149" s="122"/>
      <c r="B149" s="96"/>
    </row>
    <row r="150" spans="1:2" x14ac:dyDescent="0.25">
      <c r="A150" s="122"/>
      <c r="B150" s="96"/>
    </row>
    <row r="151" spans="1:2" x14ac:dyDescent="0.25">
      <c r="A151" s="122"/>
      <c r="B151" s="96"/>
    </row>
    <row r="152" spans="1:2" x14ac:dyDescent="0.25">
      <c r="A152" s="122"/>
      <c r="B152" s="96"/>
    </row>
    <row r="153" spans="1:2" x14ac:dyDescent="0.25">
      <c r="A153" s="122"/>
      <c r="B153" s="96"/>
    </row>
    <row r="154" spans="1:2" ht="15.75" thickBot="1" x14ac:dyDescent="0.3">
      <c r="A154" s="126"/>
      <c r="B154" s="100"/>
    </row>
    <row r="155" spans="1:2" ht="15.75" thickTop="1" x14ac:dyDescent="0.25"/>
  </sheetData>
  <hyperlinks>
    <hyperlink ref="B4" r:id="rId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2" id="{1F1E1B45-BCC7-4845-A368-FEA219B39F93}">
            <xm:f>AND(('Business Questionnaire'!K4&gt;0),LEN($B14)=0)</xm:f>
            <x14:dxf>
              <fill>
                <patternFill>
                  <bgColor rgb="FFFF0000"/>
                </patternFill>
              </fill>
            </x14:dxf>
          </x14:cfRule>
          <xm:sqref>B14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workbookViewId="0"/>
  </sheetViews>
  <sheetFormatPr defaultRowHeight="15" x14ac:dyDescent="0.25"/>
  <cols>
    <col min="1" max="1" width="4.5703125" customWidth="1"/>
    <col min="2" max="2" width="119.140625" customWidth="1"/>
  </cols>
  <sheetData>
    <row r="1" spans="1:2" ht="19.5" thickTop="1" x14ac:dyDescent="0.3">
      <c r="A1" s="103"/>
      <c r="B1" s="105" t="s">
        <v>93</v>
      </c>
    </row>
    <row r="3" spans="1:2" x14ac:dyDescent="0.25">
      <c r="A3">
        <v>1</v>
      </c>
      <c r="B3" t="s">
        <v>87</v>
      </c>
    </row>
    <row r="4" spans="1:2" x14ac:dyDescent="0.25">
      <c r="B4" s="98" t="str">
        <f>HYPERLINK("https://hpe.sharepoint.com/teams/cyber-issue-mgmt/compliance/Lists/Supplier%20Compliance%20Evaluation/My%20View.aspx","Cyber Security Supplier Compliance Assessment - Website")</f>
        <v>Cyber Security Supplier Compliance Assessment - Website</v>
      </c>
    </row>
    <row r="6" spans="1:2" x14ac:dyDescent="0.25">
      <c r="A6">
        <v>2</v>
      </c>
      <c r="B6" t="s">
        <v>88</v>
      </c>
    </row>
    <row r="37" spans="1:2" x14ac:dyDescent="0.25">
      <c r="A37">
        <v>3</v>
      </c>
      <c r="B37" t="s">
        <v>96</v>
      </c>
    </row>
    <row r="39" spans="1:2" x14ac:dyDescent="0.25">
      <c r="A39">
        <v>4</v>
      </c>
      <c r="B39" t="str">
        <f>IF('Business Questionnaire'!K4&gt;0,"As there are remediation items, please select 'SUBMITTED' for 'Remediation Plan Status' and click 'Submit'","As there are aren't remediation items, please select 'NONE' for 'Remediation Plan Status'")</f>
        <v>As there are remediation items, please select 'SUBMITTED' for 'Remediation Plan Status' and click 'Submit'</v>
      </c>
    </row>
    <row r="41" spans="1:2" x14ac:dyDescent="0.25">
      <c r="A41" s="97" t="s">
        <v>120</v>
      </c>
      <c r="B41" s="96" t="str">
        <f>IF('Business Questionnaire'!K4&gt;0,"Please follow the Issue Management process to enter Remediation Item(s) in Column K highlighted in RED at website link below:","")</f>
        <v>Please follow the Issue Management process to enter Remediation Item(s) in Column K highlighted in RED at website link below:</v>
      </c>
    </row>
    <row r="42" spans="1:2" x14ac:dyDescent="0.25">
      <c r="A42" s="97" t="s">
        <v>121</v>
      </c>
      <c r="B42" s="98" t="str">
        <f>IF('Business Questionnaire'!K4&gt;0,HYPERLINK("https://hpe.sharepoint.com/teams/cyber-issue-mgmt/compliance/_layouts/15/start.aspx#/SitePages/Home.aspx","Cyber Security Issue Management - Website"),"")</f>
        <v>Cyber Security Issue Management - Website</v>
      </c>
    </row>
    <row r="43" spans="1:2" x14ac:dyDescent="0.25">
      <c r="A43" s="97"/>
      <c r="B43" s="96"/>
    </row>
    <row r="44" spans="1:2" ht="30" x14ac:dyDescent="0.25">
      <c r="A44" s="102"/>
      <c r="B44" s="101" t="s">
        <v>99</v>
      </c>
    </row>
    <row r="45" spans="1:2" ht="30" x14ac:dyDescent="0.25">
      <c r="A45" s="97">
        <v>6</v>
      </c>
      <c r="B45" s="96" t="s">
        <v>90</v>
      </c>
    </row>
    <row r="46" spans="1:2" x14ac:dyDescent="0.25">
      <c r="A46" s="97"/>
      <c r="B46" s="98" t="str">
        <f>HYPERLINK("https://hpe.sharepoint.com/teams/cyber-issue-mgmt/compliance/Lists/Supplier%20Compliance%20Evaluation/My%20View.aspx","Cyber Security Supplier Compliance Assessment - Website")</f>
        <v>Cyber Security Supplier Compliance Assessment - Website</v>
      </c>
    </row>
    <row r="47" spans="1:2" x14ac:dyDescent="0.25">
      <c r="A47" s="97"/>
      <c r="B47" s="98"/>
    </row>
    <row r="48" spans="1:2" ht="21" customHeight="1" x14ac:dyDescent="0.25">
      <c r="A48" s="97">
        <v>7</v>
      </c>
      <c r="B48" s="96" t="str">
        <f>IF('Business Questionnaire'!K4&gt;0,"As there are remediation items for this Supplier, please select 'APPROVED' for 'Remediation Plan Status.","As there aren't remediation items, please select 'NONE' for 'Remdiation Plan Status'.")</f>
        <v>As there are remediation items for this Supplier, please select 'APPROVED' for 'Remediation Plan Status.</v>
      </c>
    </row>
    <row r="49" spans="1:2" x14ac:dyDescent="0.25">
      <c r="A49" s="97"/>
      <c r="B49" s="96"/>
    </row>
    <row r="50" spans="1:2" x14ac:dyDescent="0.25">
      <c r="A50" s="97">
        <v>8</v>
      </c>
      <c r="B50" s="96" t="s">
        <v>139</v>
      </c>
    </row>
    <row r="51" spans="1:2" x14ac:dyDescent="0.25">
      <c r="A51" s="97"/>
      <c r="B51" s="96"/>
    </row>
    <row r="52" spans="1:2" x14ac:dyDescent="0.25">
      <c r="A52" s="97">
        <v>9</v>
      </c>
      <c r="B52" s="96" t="s">
        <v>86</v>
      </c>
    </row>
    <row r="53" spans="1:2" x14ac:dyDescent="0.25">
      <c r="A53" s="97"/>
      <c r="B53" s="96"/>
    </row>
    <row r="54" spans="1:2" x14ac:dyDescent="0.25">
      <c r="A54" s="97">
        <v>10</v>
      </c>
      <c r="B54" s="96" t="s">
        <v>140</v>
      </c>
    </row>
    <row r="55" spans="1:2" x14ac:dyDescent="0.25">
      <c r="A55" s="97"/>
      <c r="B55" s="96"/>
    </row>
    <row r="56" spans="1:2" ht="31.5" customHeight="1" x14ac:dyDescent="0.25">
      <c r="A56" s="97">
        <v>11</v>
      </c>
      <c r="B56" s="96" t="s">
        <v>118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2BCFC89E97E1418BE5D7DE007D0940" ma:contentTypeVersion="3" ma:contentTypeDescription="Create a new document." ma:contentTypeScope="" ma:versionID="c2b981a95b90a0da66317215c65159c4">
  <xsd:schema xmlns:xsd="http://www.w3.org/2001/XMLSchema" xmlns:xs="http://www.w3.org/2001/XMLSchema" xmlns:p="http://schemas.microsoft.com/office/2006/metadata/properties" xmlns:ns1="http://schemas.microsoft.com/sharepoint/v3" xmlns:ns2="792e7dbe-5cb8-4041-801c-37c628a6d8a0" targetNamespace="http://schemas.microsoft.com/office/2006/metadata/properties" ma:root="true" ma:fieldsID="9c6f95823083446f94e9040614307945" ns1:_="" ns2:_="">
    <xsd:import namespace="http://schemas.microsoft.com/sharepoint/v3"/>
    <xsd:import namespace="792e7dbe-5cb8-4041-801c-37c628a6d8a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2e7dbe-5cb8-4041-801c-37c628a6d8a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86E809-042A-4524-9422-CBDCF63B16E0}">
  <ds:schemaRefs>
    <ds:schemaRef ds:uri="http://schemas.microsoft.com/sharepoint/v3/contenttype/forms"/>
  </ds:schemaRefs>
</ds:datastoreItem>
</file>

<file path=customXml/itemProps2.xml><?xml version="1.0" encoding="utf-8"?>
<ds:datastoreItem xmlns:ds="http://schemas.openxmlformats.org/officeDocument/2006/customXml" ds:itemID="{63297535-37AF-4605-B31A-47EACAF5419E}">
  <ds:schemaRefs>
    <ds:schemaRef ds:uri="http://schemas.microsoft.com/sharepoint/v3"/>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92e7dbe-5cb8-4041-801c-37c628a6d8a0"/>
    <ds:schemaRef ds:uri="http://www.w3.org/XML/1998/namespace"/>
    <ds:schemaRef ds:uri="http://purl.org/dc/dcmitype/"/>
  </ds:schemaRefs>
</ds:datastoreItem>
</file>

<file path=customXml/itemProps3.xml><?xml version="1.0" encoding="utf-8"?>
<ds:datastoreItem xmlns:ds="http://schemas.openxmlformats.org/officeDocument/2006/customXml" ds:itemID="{CF0B74F4-DA35-4B9E-98E7-6870D0D09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2e7dbe-5cb8-4041-801c-37c628a6d8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Business Questionnaire</vt:lpstr>
      <vt:lpstr>Critical Risk</vt:lpstr>
      <vt:lpstr>High Risk</vt:lpstr>
      <vt:lpstr>Medium Risk</vt:lpstr>
      <vt:lpstr>Low Risk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Kevin Noda</dc:creator>
  <cp:lastModifiedBy>Linacre, Jennifer</cp:lastModifiedBy>
  <dcterms:created xsi:type="dcterms:W3CDTF">2013-05-03T14:51:55Z</dcterms:created>
  <dcterms:modified xsi:type="dcterms:W3CDTF">2017-10-09T04:03:56Z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0x010100402BCFC89E97E1418BE5D7DE007D0940</vt:lpwstr>
  </property>
</Properties>
</file>